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20925" windowHeight="9630"/>
  </bookViews>
  <sheets>
    <sheet name="ОЦЕНКА АПП  февраль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'ОЦЕНКА АПП  февраль'!$A$8:$R$8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 февраль'!$4:$8</definedName>
    <definedName name="_xlnm.Print_Area" localSheetId="0">'ОЦЕНКА АПП  февраль'!$A$1:$N$58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33" i="1" l="1"/>
  <c r="M39" i="1"/>
  <c r="M43" i="1"/>
  <c r="M47" i="1"/>
  <c r="M51" i="1"/>
  <c r="M32" i="1"/>
  <c r="M13" i="1"/>
  <c r="M17" i="1"/>
  <c r="M21" i="1"/>
  <c r="M25" i="1"/>
  <c r="M29" i="1"/>
  <c r="M46" i="1"/>
  <c r="M16" i="1"/>
  <c r="M28" i="1"/>
  <c r="M35" i="1"/>
  <c r="M40" i="1"/>
  <c r="M44" i="1"/>
  <c r="M48" i="1"/>
  <c r="M52" i="1"/>
  <c r="M10" i="1"/>
  <c r="M14" i="1"/>
  <c r="M18" i="1"/>
  <c r="M22" i="1"/>
  <c r="M26" i="1"/>
  <c r="M30" i="1"/>
  <c r="M37" i="1"/>
  <c r="M50" i="1"/>
  <c r="M12" i="1"/>
  <c r="M24" i="1"/>
  <c r="M36" i="1"/>
  <c r="M41" i="1"/>
  <c r="M45" i="1"/>
  <c r="M49" i="1"/>
  <c r="M53" i="1"/>
  <c r="M11" i="1"/>
  <c r="M15" i="1"/>
  <c r="M19" i="1"/>
  <c r="M23" i="1"/>
  <c r="M27" i="1"/>
  <c r="M31" i="1"/>
  <c r="M42" i="1"/>
  <c r="M54" i="1"/>
  <c r="M20" i="1"/>
  <c r="M9" i="1"/>
  <c r="M38" i="1"/>
  <c r="M34" i="1"/>
  <c r="H54" i="1" l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9" i="1"/>
  <c r="J33" i="1" l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32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9" i="1"/>
  <c r="K33" i="1" l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32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9" i="1"/>
  <c r="F33" i="1" l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32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9" i="1"/>
  <c r="L53" i="1" l="1"/>
  <c r="R53" i="1" s="1"/>
  <c r="L50" i="1"/>
  <c r="R50" i="1" s="1"/>
  <c r="L46" i="1"/>
  <c r="R46" i="1" s="1"/>
  <c r="L44" i="1"/>
  <c r="R44" i="1" s="1"/>
  <c r="L42" i="1"/>
  <c r="R42" i="1" s="1"/>
  <c r="L40" i="1"/>
  <c r="R40" i="1" s="1"/>
  <c r="L38" i="1"/>
  <c r="R38" i="1" s="1"/>
  <c r="L36" i="1"/>
  <c r="R36" i="1" s="1"/>
  <c r="L34" i="1"/>
  <c r="R34" i="1" s="1"/>
  <c r="L32" i="1"/>
  <c r="R32" i="1" s="1"/>
  <c r="L15" i="1"/>
  <c r="R15" i="1" s="1"/>
  <c r="L16" i="1"/>
  <c r="R16" i="1" s="1"/>
  <c r="M55" i="1"/>
  <c r="L54" i="1"/>
  <c r="R54" i="1" s="1"/>
  <c r="A53" i="1"/>
  <c r="A54" i="1" s="1"/>
  <c r="L52" i="1"/>
  <c r="R52" i="1" s="1"/>
  <c r="L51" i="1"/>
  <c r="R51" i="1" s="1"/>
  <c r="L49" i="1"/>
  <c r="R49" i="1" s="1"/>
  <c r="L48" i="1"/>
  <c r="R48" i="1" s="1"/>
  <c r="L47" i="1"/>
  <c r="R47" i="1" s="1"/>
  <c r="L45" i="1"/>
  <c r="R45" i="1" s="1"/>
  <c r="L43" i="1"/>
  <c r="R43" i="1" s="1"/>
  <c r="L41" i="1"/>
  <c r="R41" i="1" s="1"/>
  <c r="L39" i="1"/>
  <c r="R39" i="1" s="1"/>
  <c r="L37" i="1"/>
  <c r="R37" i="1" s="1"/>
  <c r="L35" i="1"/>
  <c r="R35" i="1" s="1"/>
  <c r="L33" i="1"/>
  <c r="R33" i="1" s="1"/>
  <c r="L31" i="1"/>
  <c r="R31" i="1" s="1"/>
  <c r="L30" i="1"/>
  <c r="R30" i="1" s="1"/>
  <c r="L29" i="1"/>
  <c r="R29" i="1" s="1"/>
  <c r="L28" i="1"/>
  <c r="R28" i="1" s="1"/>
  <c r="L27" i="1"/>
  <c r="R27" i="1" s="1"/>
  <c r="L26" i="1"/>
  <c r="R26" i="1" s="1"/>
  <c r="L25" i="1"/>
  <c r="R25" i="1" s="1"/>
  <c r="L24" i="1"/>
  <c r="R24" i="1" s="1"/>
  <c r="L23" i="1"/>
  <c r="R23" i="1" s="1"/>
  <c r="L22" i="1"/>
  <c r="R22" i="1" s="1"/>
  <c r="L21" i="1"/>
  <c r="R21" i="1" s="1"/>
  <c r="L20" i="1"/>
  <c r="R20" i="1" s="1"/>
  <c r="L19" i="1"/>
  <c r="R19" i="1" s="1"/>
  <c r="L18" i="1"/>
  <c r="R18" i="1" s="1"/>
  <c r="L17" i="1"/>
  <c r="R17" i="1" s="1"/>
  <c r="L14" i="1"/>
  <c r="R14" i="1" s="1"/>
  <c r="L13" i="1"/>
  <c r="R13" i="1" s="1"/>
  <c r="L12" i="1"/>
  <c r="R12" i="1" s="1"/>
  <c r="L11" i="1"/>
  <c r="R11" i="1" s="1"/>
  <c r="L10" i="1"/>
  <c r="R10" i="1" s="1"/>
  <c r="L9" i="1"/>
  <c r="R9" i="1" s="1"/>
  <c r="N47" i="1" l="1"/>
  <c r="O47" i="1" s="1"/>
  <c r="N51" i="1"/>
  <c r="O51" i="1" s="1"/>
  <c r="N34" i="1"/>
  <c r="O34" i="1" s="1"/>
  <c r="N38" i="1"/>
  <c r="O38" i="1" s="1"/>
  <c r="N50" i="1"/>
  <c r="O50" i="1" s="1"/>
  <c r="N45" i="1"/>
  <c r="O45" i="1" s="1"/>
  <c r="N49" i="1"/>
  <c r="O49" i="1" s="1"/>
  <c r="N54" i="1"/>
  <c r="O54" i="1" s="1"/>
  <c r="N13" i="1"/>
  <c r="O13" i="1" s="1"/>
  <c r="N24" i="1"/>
  <c r="O24" i="1" s="1"/>
  <c r="N11" i="1"/>
  <c r="O11" i="1" s="1"/>
  <c r="N27" i="1"/>
  <c r="O27" i="1" s="1"/>
  <c r="N17" i="1"/>
  <c r="O17" i="1" s="1"/>
  <c r="N36" i="1" l="1"/>
  <c r="O36" i="1" s="1"/>
  <c r="N21" i="1"/>
  <c r="O21" i="1" s="1"/>
  <c r="N42" i="1"/>
  <c r="O42" i="1" s="1"/>
  <c r="N37" i="1"/>
  <c r="O37" i="1" s="1"/>
  <c r="N26" i="1"/>
  <c r="O26" i="1" s="1"/>
  <c r="N23" i="1"/>
  <c r="O23" i="1" s="1"/>
  <c r="N44" i="1"/>
  <c r="O44" i="1" s="1"/>
  <c r="N29" i="1"/>
  <c r="O29" i="1" s="1"/>
  <c r="N9" i="1"/>
  <c r="N32" i="1"/>
  <c r="O32" i="1" s="1"/>
  <c r="N15" i="1"/>
  <c r="O15" i="1" s="1"/>
  <c r="N40" i="1"/>
  <c r="O40" i="1" s="1"/>
  <c r="N31" i="1"/>
  <c r="O31" i="1" s="1"/>
  <c r="N46" i="1"/>
  <c r="O46" i="1" s="1"/>
  <c r="N35" i="1"/>
  <c r="O35" i="1" s="1"/>
  <c r="N53" i="1"/>
  <c r="O53" i="1" s="1"/>
  <c r="N52" i="1"/>
  <c r="O52" i="1" s="1"/>
  <c r="N22" i="1"/>
  <c r="O22" i="1" s="1"/>
  <c r="N43" i="1"/>
  <c r="O43" i="1" s="1"/>
  <c r="N14" i="1"/>
  <c r="O14" i="1" s="1"/>
  <c r="N48" i="1"/>
  <c r="O48" i="1" s="1"/>
  <c r="N33" i="1"/>
  <c r="O33" i="1" s="1"/>
  <c r="N25" i="1"/>
  <c r="O25" i="1" s="1"/>
  <c r="N12" i="1"/>
  <c r="O12" i="1" s="1"/>
  <c r="N41" i="1"/>
  <c r="O41" i="1" s="1"/>
  <c r="N30" i="1"/>
  <c r="O30" i="1" s="1"/>
  <c r="N20" i="1"/>
  <c r="O20" i="1" s="1"/>
  <c r="N10" i="1"/>
  <c r="O10" i="1" s="1"/>
  <c r="N16" i="1"/>
  <c r="O16" i="1" s="1"/>
  <c r="N39" i="1"/>
  <c r="O39" i="1" s="1"/>
  <c r="N19" i="1"/>
  <c r="O19" i="1" s="1"/>
  <c r="N28" i="1"/>
  <c r="O28" i="1" s="1"/>
  <c r="N18" i="1"/>
  <c r="O18" i="1" s="1"/>
  <c r="O9" i="1" l="1"/>
  <c r="O55" i="1" s="1"/>
  <c r="N55" i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G53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<sst xmlns="http://schemas.openxmlformats.org/spreadsheetml/2006/main" count="68" uniqueCount="68">
  <si>
    <t>№ п.п.</t>
  </si>
  <si>
    <t xml:space="preserve">№ в едином реестре МО </t>
  </si>
  <si>
    <t>Наименование МО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</si>
  <si>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</si>
  <si>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</si>
  <si>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</si>
  <si>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</si>
  <si>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Число случаев госпитализации в КС  на 1 прикрепившегося</t>
  </si>
  <si>
    <t>Размер стимулирующей  части финансирования ,%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</si>
  <si>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</si>
  <si>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</si>
  <si>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</si>
  <si>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</si>
  <si>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</si>
  <si>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</si>
  <si>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</si>
  <si>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</si>
  <si>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</si>
  <si>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</si>
  <si>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</si>
  <si>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</si>
  <si>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</si>
  <si>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</si>
  <si>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</si>
  <si>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</si>
  <si>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</si>
  <si>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</si>
  <si>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</si>
  <si>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</si>
  <si>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</si>
  <si>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</si>
  <si>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</si>
  <si>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</si>
  <si>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КГБУЗ "Князе-Волконская РБ"</t>
  </si>
  <si>
    <t>КГБУЗ "Хабаровская РБ"</t>
  </si>
  <si>
    <t>КГБУЗ "Бикинская ЦРБ"</t>
  </si>
  <si>
    <t>Исполнитель:Начальник отдела мониторинга ТПОМС, секретарь Комиссии _____________И.В. Дедух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</si>
  <si>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</si>
  <si>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</si>
  <si>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</si>
  <si>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</si>
  <si>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</si>
  <si>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</si>
  <si>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</si>
  <si>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</si>
  <si>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</si>
  <si>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</si>
  <si>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</si>
  <si>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</si>
  <si>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</si>
  <si>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</si>
  <si>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</si>
  <si>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</si>
  <si>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</si>
  <si>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</si>
  <si>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</si>
  <si>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</si>
  <si>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</si>
  <si>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</si>
  <si>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</si>
  <si>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</si>
  <si>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Значение показателя за январь-май 2016 год
</t>
  </si>
  <si>
    <t xml:space="preserve">Значение показателя за январь-май 2017 год
</t>
  </si>
  <si>
    <t>Показатель</t>
  </si>
  <si>
    <t xml:space="preserve">НУЗ "Дорожная клиническая больница" </t>
  </si>
  <si>
    <t>Выполнение планового задания по обращению по заболеванию  (%), за январь</t>
  </si>
  <si>
    <t>Расчет  стимулирующей части финансового обеспечения амбулаторно-поликлинической помощи по
 подушевому нормативу финансирования за февраль 2018 года.</t>
  </si>
  <si>
    <t xml:space="preserve"> Приложение № 5
 к Решению Комиссии по разработке ТП ОМС 
от  28.03.2018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</si>
</sst>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_-* #,##0.00_р_._-;\-* #,##0.00_р_._-;_-* &quot;-&quot;??_р_._-;_-@_-"/>
    <numFmt numFmtId="166" formatCode="_-* #,##0.0_р_._-;\-* #,##0.0_р_._-;_-* &quot;-&quot;??_р_._-;_-@_-"/>
    <numFmt numFmtId="167" formatCode="_-* #,##0.0000_р_._-;\-* #,##0.0000_р_._-;_-* &quot;-&quot;???_р_._-;_-@_-"/>
    <numFmt numFmtId="168" formatCode="0.0"/>
    <numFmt numFmtId="169" formatCode="_-* #,##0_р_._-;\-* #,##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7" fillId="0" borderId="0" applyFill="0" applyBorder="0" applyProtection="0">
      <alignment wrapText="1"/>
      <protection locked="0"/>
    </xf>
    <xf numFmtId="9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0" xfId="0" applyFill="1" applyBorder="1"/>
    <xf numFmtId="0" fontId="3" fillId="0" borderId="0" xfId="0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/>
    <xf numFmtId="0" fontId="4" fillId="0" borderId="0" xfId="2" applyFont="1" applyFill="1" applyBorder="1" applyAlignment="1"/>
    <xf numFmtId="0" fontId="7" fillId="0" borderId="0" xfId="2" applyFont="1" applyFill="1" applyAlignment="1">
      <alignment wrapText="1"/>
    </xf>
    <xf numFmtId="0" fontId="4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7" fillId="0" borderId="0" xfId="2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7" fillId="0" borderId="0" xfId="2" applyFont="1" applyFill="1" applyAlignment="1">
      <alignment horizont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18" xfId="2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2" fillId="0" borderId="18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23" xfId="2" applyFont="1" applyFill="1" applyBorder="1" applyAlignment="1">
      <alignment horizontal="center" vertical="center" wrapText="1"/>
    </xf>
    <xf numFmtId="0" fontId="12" fillId="0" borderId="24" xfId="2" applyFont="1" applyFill="1" applyBorder="1" applyAlignment="1">
      <alignment horizontal="center" vertical="center" wrapText="1"/>
    </xf>
    <xf numFmtId="0" fontId="12" fillId="0" borderId="9" xfId="2" applyFont="1" applyFill="1" applyBorder="1" applyAlignment="1">
      <alignment horizontal="center" vertical="center" wrapText="1"/>
    </xf>
    <xf numFmtId="0" fontId="12" fillId="0" borderId="25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horizontal="center" vertical="center" wrapText="1"/>
    </xf>
    <xf numFmtId="0" fontId="7" fillId="0" borderId="0" xfId="2" applyFont="1" applyFill="1" applyAlignment="1"/>
    <xf numFmtId="0" fontId="7" fillId="0" borderId="0" xfId="2" applyFont="1" applyFill="1" applyBorder="1" applyAlignment="1"/>
    <xf numFmtId="0" fontId="5" fillId="0" borderId="27" xfId="2" applyFont="1" applyFill="1" applyBorder="1" applyAlignment="1">
      <alignment horizontal="center" vertical="center" wrapText="1"/>
    </xf>
    <xf numFmtId="0" fontId="12" fillId="0" borderId="27" xfId="2" applyFont="1" applyFill="1" applyBorder="1" applyAlignment="1">
      <alignment wrapText="1"/>
    </xf>
    <xf numFmtId="164" fontId="4" fillId="0" borderId="29" xfId="2" applyNumberFormat="1" applyFont="1" applyFill="1" applyBorder="1" applyAlignment="1">
      <alignment horizontal="center" wrapText="1"/>
    </xf>
    <xf numFmtId="1" fontId="13" fillId="0" borderId="30" xfId="2" applyNumberFormat="1" applyFont="1" applyFill="1" applyBorder="1" applyAlignment="1">
      <alignment horizontal="center" wrapText="1"/>
    </xf>
    <xf numFmtId="3" fontId="4" fillId="0" borderId="31" xfId="2" applyNumberFormat="1" applyFont="1" applyFill="1" applyBorder="1" applyAlignment="1">
      <alignment horizontal="center" wrapText="1"/>
    </xf>
    <xf numFmtId="3" fontId="4" fillId="0" borderId="32" xfId="2" applyNumberFormat="1" applyFont="1" applyFill="1" applyBorder="1" applyAlignment="1">
      <alignment horizontal="center" wrapText="1"/>
    </xf>
    <xf numFmtId="166" fontId="4" fillId="0" borderId="32" xfId="1" applyNumberFormat="1" applyFont="1" applyFill="1" applyBorder="1" applyAlignment="1">
      <alignment wrapText="1"/>
    </xf>
    <xf numFmtId="1" fontId="13" fillId="0" borderId="33" xfId="2" applyNumberFormat="1" applyFont="1" applyFill="1" applyBorder="1" applyAlignment="1">
      <alignment horizontal="center" wrapText="1"/>
    </xf>
    <xf numFmtId="1" fontId="13" fillId="0" borderId="34" xfId="2" applyNumberFormat="1" applyFont="1" applyFill="1" applyBorder="1" applyAlignment="1">
      <alignment horizontal="center" wrapText="1"/>
    </xf>
    <xf numFmtId="165" fontId="4" fillId="0" borderId="32" xfId="1" applyFont="1" applyFill="1" applyBorder="1" applyAlignment="1">
      <alignment horizontal="center" wrapText="1"/>
    </xf>
    <xf numFmtId="165" fontId="13" fillId="0" borderId="30" xfId="1" applyFont="1" applyFill="1" applyBorder="1" applyAlignment="1">
      <alignment horizontal="center" wrapText="1"/>
    </xf>
    <xf numFmtId="167" fontId="4" fillId="0" borderId="0" xfId="2" applyNumberFormat="1" applyFont="1" applyFill="1" applyAlignment="1"/>
    <xf numFmtId="165" fontId="4" fillId="0" borderId="0" xfId="2" applyNumberFormat="1" applyFont="1" applyFill="1" applyBorder="1" applyAlignment="1"/>
    <xf numFmtId="165" fontId="2" fillId="0" borderId="0" xfId="2" applyNumberFormat="1" applyFont="1" applyFill="1" applyBorder="1" applyAlignment="1">
      <alignment wrapText="1"/>
    </xf>
    <xf numFmtId="165" fontId="4" fillId="0" borderId="0" xfId="2" applyNumberFormat="1" applyFont="1" applyFill="1" applyAlignment="1"/>
    <xf numFmtId="0" fontId="5" fillId="0" borderId="14" xfId="2" applyFont="1" applyFill="1" applyBorder="1" applyAlignment="1">
      <alignment horizontal="center" vertical="center" wrapText="1"/>
    </xf>
    <xf numFmtId="0" fontId="12" fillId="0" borderId="14" xfId="2" applyFont="1" applyFill="1" applyBorder="1" applyAlignment="1">
      <alignment wrapText="1"/>
    </xf>
    <xf numFmtId="3" fontId="4" fillId="0" borderId="36" xfId="2" applyNumberFormat="1" applyFont="1" applyFill="1" applyBorder="1" applyAlignment="1">
      <alignment horizontal="center" wrapText="1"/>
    </xf>
    <xf numFmtId="165" fontId="13" fillId="0" borderId="37" xfId="1" applyFont="1" applyFill="1" applyBorder="1" applyAlignment="1">
      <alignment horizontal="center" wrapText="1"/>
    </xf>
    <xf numFmtId="3" fontId="4" fillId="2" borderId="32" xfId="2" applyNumberFormat="1" applyFont="1" applyFill="1" applyBorder="1" applyAlignment="1">
      <alignment horizontal="center" wrapText="1"/>
    </xf>
    <xf numFmtId="165" fontId="13" fillId="2" borderId="37" xfId="1" applyFont="1" applyFill="1" applyBorder="1" applyAlignment="1">
      <alignment horizontal="center" wrapText="1"/>
    </xf>
    <xf numFmtId="0" fontId="12" fillId="0" borderId="14" xfId="2" applyFont="1" applyFill="1" applyBorder="1" applyAlignment="1">
      <alignment vertical="center" wrapText="1"/>
    </xf>
    <xf numFmtId="0" fontId="12" fillId="2" borderId="14" xfId="2" applyFont="1" applyFill="1" applyBorder="1" applyAlignment="1">
      <alignment wrapText="1"/>
    </xf>
    <xf numFmtId="3" fontId="4" fillId="2" borderId="31" xfId="2" applyNumberFormat="1" applyFont="1" applyFill="1" applyBorder="1" applyAlignment="1">
      <alignment horizontal="center" wrapText="1"/>
    </xf>
    <xf numFmtId="3" fontId="4" fillId="2" borderId="36" xfId="2" applyNumberFormat="1" applyFont="1" applyFill="1" applyBorder="1" applyAlignment="1">
      <alignment horizontal="center" wrapText="1"/>
    </xf>
    <xf numFmtId="0" fontId="5" fillId="0" borderId="38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wrapText="1"/>
    </xf>
    <xf numFmtId="3" fontId="4" fillId="0" borderId="40" xfId="2" applyNumberFormat="1" applyFont="1" applyFill="1" applyBorder="1" applyAlignment="1">
      <alignment horizontal="center" wrapText="1"/>
    </xf>
    <xf numFmtId="165" fontId="13" fillId="0" borderId="41" xfId="1" applyFont="1" applyFill="1" applyBorder="1" applyAlignment="1">
      <alignment horizontal="center" wrapText="1"/>
    </xf>
    <xf numFmtId="0" fontId="10" fillId="0" borderId="25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wrapText="1"/>
    </xf>
    <xf numFmtId="164" fontId="4" fillId="0" borderId="24" xfId="2" applyNumberFormat="1" applyFont="1" applyFill="1" applyBorder="1" applyAlignment="1">
      <alignment horizontal="center" wrapText="1"/>
    </xf>
    <xf numFmtId="2" fontId="13" fillId="0" borderId="24" xfId="2" applyNumberFormat="1" applyFont="1" applyFill="1" applyBorder="1" applyAlignment="1">
      <alignment horizontal="center" wrapText="1"/>
    </xf>
    <xf numFmtId="166" fontId="13" fillId="0" borderId="24" xfId="1" applyNumberFormat="1" applyFont="1" applyFill="1" applyBorder="1" applyAlignment="1">
      <alignment wrapText="1"/>
    </xf>
    <xf numFmtId="0" fontId="13" fillId="0" borderId="9" xfId="2" applyFont="1" applyFill="1" applyBorder="1" applyAlignment="1">
      <alignment horizontal="center" wrapText="1"/>
    </xf>
    <xf numFmtId="168" fontId="13" fillId="0" borderId="25" xfId="2" applyNumberFormat="1" applyFont="1" applyFill="1" applyBorder="1" applyAlignment="1">
      <alignment horizontal="center" wrapText="1"/>
    </xf>
    <xf numFmtId="165" fontId="13" fillId="0" borderId="9" xfId="1" applyFont="1" applyFill="1" applyBorder="1" applyAlignment="1">
      <alignment wrapText="1"/>
    </xf>
    <xf numFmtId="165" fontId="13" fillId="0" borderId="26" xfId="1" applyFont="1" applyFill="1" applyBorder="1" applyAlignment="1">
      <alignment wrapText="1"/>
    </xf>
    <xf numFmtId="165" fontId="4" fillId="0" borderId="18" xfId="2" applyNumberFormat="1" applyFont="1" applyFill="1" applyBorder="1" applyAlignment="1"/>
    <xf numFmtId="165" fontId="15" fillId="0" borderId="0" xfId="3" applyNumberFormat="1" applyFont="1" applyFill="1" applyBorder="1" applyAlignment="1">
      <alignment wrapText="1"/>
    </xf>
    <xf numFmtId="0" fontId="13" fillId="0" borderId="0" xfId="2" applyFont="1" applyFill="1" applyAlignment="1"/>
    <xf numFmtId="0" fontId="13" fillId="0" borderId="0" xfId="2" applyFont="1" applyFill="1" applyAlignment="1">
      <alignment wrapText="1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165" fontId="0" fillId="0" borderId="0" xfId="0" applyNumberFormat="1" applyFill="1"/>
    <xf numFmtId="1" fontId="5" fillId="0" borderId="35" xfId="2" applyNumberFormat="1" applyFont="1" applyFill="1" applyBorder="1" applyAlignment="1">
      <alignment horizontal="center" vertical="center" wrapText="1"/>
    </xf>
    <xf numFmtId="1" fontId="5" fillId="0" borderId="28" xfId="2" applyNumberFormat="1" applyFont="1" applyFill="1" applyBorder="1" applyAlignment="1">
      <alignment horizontal="center" vertical="center" wrapText="1"/>
    </xf>
    <xf numFmtId="1" fontId="5" fillId="0" borderId="39" xfId="2" applyNumberFormat="1" applyFont="1" applyFill="1" applyBorder="1" applyAlignment="1">
      <alignment horizontal="center" vertical="center" wrapText="1"/>
    </xf>
    <xf numFmtId="0" fontId="12" fillId="0" borderId="43" xfId="2" applyFont="1" applyFill="1" applyBorder="1" applyAlignment="1">
      <alignment horizontal="center" vertical="center" wrapText="1"/>
    </xf>
    <xf numFmtId="164" fontId="4" fillId="2" borderId="29" xfId="2" applyNumberFormat="1" applyFont="1" applyFill="1" applyBorder="1" applyAlignment="1">
      <alignment horizontal="center" wrapText="1"/>
    </xf>
    <xf numFmtId="1" fontId="13" fillId="2" borderId="30" xfId="2" applyNumberFormat="1" applyFont="1" applyFill="1" applyBorder="1" applyAlignment="1">
      <alignment horizontal="center" wrapText="1"/>
    </xf>
    <xf numFmtId="166" fontId="4" fillId="2" borderId="32" xfId="1" applyNumberFormat="1" applyFont="1" applyFill="1" applyBorder="1" applyAlignment="1">
      <alignment wrapText="1"/>
    </xf>
    <xf numFmtId="1" fontId="13" fillId="2" borderId="33" xfId="2" applyNumberFormat="1" applyFont="1" applyFill="1" applyBorder="1" applyAlignment="1">
      <alignment horizontal="center" wrapText="1"/>
    </xf>
    <xf numFmtId="1" fontId="13" fillId="2" borderId="34" xfId="2" applyNumberFormat="1" applyFont="1" applyFill="1" applyBorder="1" applyAlignment="1">
      <alignment horizontal="center" wrapText="1"/>
    </xf>
    <xf numFmtId="3" fontId="13" fillId="0" borderId="24" xfId="2" applyNumberFormat="1" applyFont="1" applyFill="1" applyBorder="1" applyAlignment="1">
      <alignment horizontal="center" wrapText="1"/>
    </xf>
    <xf numFmtId="169" fontId="5" fillId="0" borderId="42" xfId="2" applyNumberFormat="1" applyFont="1" applyBorder="1" applyAlignment="1">
      <alignment horizontal="center"/>
    </xf>
    <xf numFmtId="169" fontId="5" fillId="2" borderId="42" xfId="2" applyNumberFormat="1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17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right" vertical="top" wrapText="1"/>
    </xf>
    <xf numFmtId="0" fontId="9" fillId="0" borderId="44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45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AppData\Local\Temp\&#1055;&#1088;&#1080;&#1083;&#1086;&#1078;&#1077;&#1085;&#1080;&#1077;%20(&#1040;&#1055;&#1055;%20&#1087;&#1086;%20&#1057;&#1052;&#105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 подуш. 2018 (янв.)"/>
      <sheetName val="АПП подуш. 2018 (фев.)"/>
      <sheetName val="АПП под. 2017(февраль "/>
      <sheetName val="Экономия (3)"/>
    </sheetNames>
    <sheetDataSet>
      <sheetData sheetId="0" refreshError="1"/>
      <sheetData sheetId="1">
        <row r="9">
          <cell r="O9">
            <v>270019</v>
          </cell>
          <cell r="P9">
            <v>404.09</v>
          </cell>
        </row>
        <row r="10">
          <cell r="O10">
            <v>270020</v>
          </cell>
          <cell r="P10">
            <v>176.27</v>
          </cell>
        </row>
        <row r="11">
          <cell r="O11">
            <v>270021</v>
          </cell>
          <cell r="P11">
            <v>255.95</v>
          </cell>
        </row>
        <row r="12">
          <cell r="O12">
            <v>270022</v>
          </cell>
          <cell r="P12">
            <v>274.22000000000003</v>
          </cell>
        </row>
        <row r="13">
          <cell r="O13">
            <v>270023</v>
          </cell>
          <cell r="P13">
            <v>185.12</v>
          </cell>
        </row>
        <row r="14">
          <cell r="O14">
            <v>270024</v>
          </cell>
          <cell r="P14">
            <v>651.19000000000005</v>
          </cell>
        </row>
        <row r="15">
          <cell r="O15">
            <v>270025</v>
          </cell>
          <cell r="P15">
            <v>192.87</v>
          </cell>
        </row>
        <row r="16">
          <cell r="O16">
            <v>270026</v>
          </cell>
          <cell r="P16">
            <v>218.28</v>
          </cell>
        </row>
        <row r="17">
          <cell r="O17">
            <v>270035</v>
          </cell>
          <cell r="P17">
            <v>243.5</v>
          </cell>
        </row>
        <row r="18">
          <cell r="O18">
            <v>270036</v>
          </cell>
          <cell r="P18">
            <v>148.55000000000001</v>
          </cell>
        </row>
        <row r="19">
          <cell r="O19">
            <v>270037</v>
          </cell>
          <cell r="P19">
            <v>143.28</v>
          </cell>
        </row>
        <row r="20">
          <cell r="O20">
            <v>270038</v>
          </cell>
          <cell r="P20">
            <v>138.38999999999999</v>
          </cell>
        </row>
        <row r="21">
          <cell r="O21">
            <v>270017</v>
          </cell>
          <cell r="P21">
            <v>263.57</v>
          </cell>
        </row>
        <row r="22">
          <cell r="O22">
            <v>270040</v>
          </cell>
          <cell r="P22">
            <v>109.81</v>
          </cell>
        </row>
        <row r="23">
          <cell r="O23">
            <v>270041</v>
          </cell>
          <cell r="P23">
            <v>210.35</v>
          </cell>
        </row>
        <row r="24">
          <cell r="O24">
            <v>270044</v>
          </cell>
          <cell r="P24">
            <v>27.84</v>
          </cell>
        </row>
        <row r="25">
          <cell r="O25">
            <v>270123</v>
          </cell>
          <cell r="P25">
            <v>25.43</v>
          </cell>
        </row>
        <row r="26">
          <cell r="O26">
            <v>270043</v>
          </cell>
          <cell r="P26">
            <v>9.81</v>
          </cell>
        </row>
        <row r="27">
          <cell r="O27">
            <v>270108</v>
          </cell>
          <cell r="P27">
            <v>17.010000000000002</v>
          </cell>
        </row>
        <row r="28">
          <cell r="O28">
            <v>270042</v>
          </cell>
          <cell r="P28">
            <v>138.75</v>
          </cell>
        </row>
        <row r="29">
          <cell r="O29">
            <v>270098</v>
          </cell>
          <cell r="P29">
            <v>84.95</v>
          </cell>
        </row>
        <row r="30">
          <cell r="O30">
            <v>270134</v>
          </cell>
          <cell r="P30">
            <v>306.87</v>
          </cell>
        </row>
        <row r="31">
          <cell r="O31">
            <v>270155</v>
          </cell>
          <cell r="P31">
            <v>170.34</v>
          </cell>
        </row>
        <row r="32">
          <cell r="O32">
            <v>270168</v>
          </cell>
          <cell r="P32">
            <v>254</v>
          </cell>
        </row>
        <row r="33">
          <cell r="O33">
            <v>270169</v>
          </cell>
          <cell r="P33">
            <v>522.54</v>
          </cell>
        </row>
        <row r="34">
          <cell r="O34">
            <v>270087</v>
          </cell>
          <cell r="P34">
            <v>175.43</v>
          </cell>
        </row>
        <row r="35">
          <cell r="O35">
            <v>270050</v>
          </cell>
          <cell r="P35">
            <v>376.81</v>
          </cell>
        </row>
        <row r="36">
          <cell r="O36">
            <v>270051</v>
          </cell>
          <cell r="P36">
            <v>180.01</v>
          </cell>
        </row>
        <row r="37">
          <cell r="O37">
            <v>270052</v>
          </cell>
          <cell r="P37">
            <v>194.77</v>
          </cell>
        </row>
        <row r="38">
          <cell r="O38">
            <v>270053</v>
          </cell>
          <cell r="P38">
            <v>362.84</v>
          </cell>
        </row>
        <row r="39">
          <cell r="O39">
            <v>270047</v>
          </cell>
          <cell r="P39">
            <v>154.19</v>
          </cell>
        </row>
        <row r="40">
          <cell r="O40">
            <v>270056</v>
          </cell>
          <cell r="P40">
            <v>350.05</v>
          </cell>
        </row>
        <row r="41">
          <cell r="O41">
            <v>270057</v>
          </cell>
          <cell r="P41">
            <v>106.36</v>
          </cell>
        </row>
        <row r="42">
          <cell r="O42">
            <v>270060</v>
          </cell>
          <cell r="P42">
            <v>34.65</v>
          </cell>
        </row>
        <row r="43">
          <cell r="O43">
            <v>270146</v>
          </cell>
          <cell r="P43">
            <v>343.86</v>
          </cell>
        </row>
        <row r="44">
          <cell r="O44">
            <v>270147</v>
          </cell>
          <cell r="P44">
            <v>497.97</v>
          </cell>
        </row>
        <row r="45">
          <cell r="O45">
            <v>270068</v>
          </cell>
          <cell r="P45">
            <v>320.2</v>
          </cell>
        </row>
        <row r="46">
          <cell r="O46">
            <v>270069</v>
          </cell>
          <cell r="P46">
            <v>40.28</v>
          </cell>
        </row>
        <row r="47">
          <cell r="O47">
            <v>270091</v>
          </cell>
          <cell r="P47">
            <v>354.86</v>
          </cell>
        </row>
        <row r="48">
          <cell r="O48">
            <v>270156</v>
          </cell>
          <cell r="P48">
            <v>197.75</v>
          </cell>
        </row>
        <row r="49">
          <cell r="O49">
            <v>270088</v>
          </cell>
          <cell r="P49">
            <v>457.8</v>
          </cell>
        </row>
        <row r="50">
          <cell r="O50">
            <v>270170</v>
          </cell>
          <cell r="P50">
            <v>327.49</v>
          </cell>
        </row>
        <row r="51">
          <cell r="O51">
            <v>270171</v>
          </cell>
          <cell r="P51">
            <v>286.45</v>
          </cell>
        </row>
        <row r="52">
          <cell r="O52">
            <v>270095</v>
          </cell>
          <cell r="P52">
            <v>90.83</v>
          </cell>
        </row>
        <row r="53">
          <cell r="O53">
            <v>270065</v>
          </cell>
          <cell r="P53">
            <v>86.19</v>
          </cell>
        </row>
        <row r="54">
          <cell r="O54">
            <v>270089</v>
          </cell>
          <cell r="P54">
            <v>307.2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R60"/>
  <sheetViews>
    <sheetView tabSelected="1" showWhiteSpace="0" view="pageBreakPreview" zoomScale="85" zoomScaleNormal="79" zoomScaleSheetLayoutView="85" workbookViewId="0">
      <selection activeCell="C2" sqref="C2:N2"/>
    </sheetView>
  </sheetViews>
  <sheetFormatPr defaultColWidth="9.140625" defaultRowHeight="15" x14ac:dyDescent="0.25"/>
  <cols>
    <col min="1" max="1" width="8.7109375" style="1" customWidth="1"/>
    <col min="2" max="2" width="7.5703125" style="1" hidden="1" customWidth="1"/>
    <col min="3" max="3" width="63.5703125" style="4" customWidth="1"/>
    <col min="4" max="4" width="14.7109375" style="1" hidden="1" customWidth="1"/>
    <col min="5" max="5" width="14.42578125" style="1" hidden="1" customWidth="1"/>
    <col min="6" max="6" width="16.7109375" style="1" hidden="1" customWidth="1"/>
    <col min="7" max="7" width="14.85546875" style="1" customWidth="1"/>
    <col min="8" max="8" width="15.140625" style="1" customWidth="1"/>
    <col min="9" max="9" width="15" style="1" customWidth="1"/>
    <col min="10" max="10" width="15.28515625" style="2" customWidth="1"/>
    <col min="11" max="11" width="20.7109375" style="1" customWidth="1"/>
    <col min="12" max="12" width="16.7109375" style="1" customWidth="1"/>
    <col min="13" max="13" width="15.28515625" style="1" customWidth="1"/>
    <col min="14" max="14" width="17.7109375" style="1" customWidth="1"/>
    <col min="15" max="15" width="13.28515625" style="1" hidden="1" customWidth="1"/>
    <col min="16" max="16" width="12.7109375" style="3" hidden="1" customWidth="1"/>
    <col min="17" max="17" width="1.28515625" style="3" hidden="1" customWidth="1"/>
    <col min="18" max="18" width="9.7109375" style="1" hidden="1" customWidth="1"/>
    <col min="19" max="16384" width="9.140625" style="1"/>
  </cols>
  <sheetData>
    <row r="1" spans="1:18" ht="55.15" customHeight="1" x14ac:dyDescent="0.25">
      <c r="K1" s="100" t="s">
        <v>67</v>
      </c>
      <c r="L1" s="100"/>
      <c r="M1" s="100"/>
      <c r="N1" s="100"/>
    </row>
    <row r="2" spans="1:18" ht="37.15" customHeight="1" x14ac:dyDescent="0.35">
      <c r="A2" s="5"/>
      <c r="B2" s="5"/>
      <c r="C2" s="87" t="s">
        <v>66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6"/>
      <c r="P2" s="7"/>
      <c r="Q2" s="7"/>
      <c r="R2" s="6"/>
    </row>
    <row r="3" spans="1:18" ht="4.9000000000000004" customHeight="1" thickBot="1" x14ac:dyDescent="0.3">
      <c r="A3" s="5"/>
      <c r="B3" s="5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7"/>
      <c r="Q3" s="7"/>
      <c r="R3" s="6"/>
    </row>
    <row r="4" spans="1:18" s="11" customFormat="1" ht="34.5" customHeight="1" thickBot="1" x14ac:dyDescent="0.3">
      <c r="A4" s="88" t="s">
        <v>0</v>
      </c>
      <c r="B4" s="91" t="s">
        <v>1</v>
      </c>
      <c r="C4" s="94" t="s">
        <v>2</v>
      </c>
      <c r="D4" s="97" t="s">
        <v>63</v>
      </c>
      <c r="E4" s="98"/>
      <c r="F4" s="98"/>
      <c r="G4" s="98"/>
      <c r="H4" s="98"/>
      <c r="I4" s="98"/>
      <c r="J4" s="98"/>
      <c r="K4" s="99"/>
      <c r="L4" s="97" t="s">
        <v>3</v>
      </c>
      <c r="M4" s="98"/>
      <c r="N4" s="99"/>
      <c r="O4" s="9"/>
      <c r="P4" s="9"/>
      <c r="Q4" s="9"/>
      <c r="R4" s="10"/>
    </row>
    <row r="5" spans="1:18" s="11" customFormat="1" ht="18.75" customHeight="1" thickBot="1" x14ac:dyDescent="0.3">
      <c r="A5" s="89"/>
      <c r="B5" s="92"/>
      <c r="C5" s="95"/>
      <c r="D5" s="101"/>
      <c r="E5" s="102"/>
      <c r="F5" s="102"/>
      <c r="G5" s="102"/>
      <c r="H5" s="102"/>
      <c r="I5" s="102"/>
      <c r="J5" s="102"/>
      <c r="K5" s="103"/>
      <c r="L5" s="106" t="s">
        <v>4</v>
      </c>
      <c r="M5" s="109" t="s">
        <v>5</v>
      </c>
      <c r="N5" s="112" t="s">
        <v>6</v>
      </c>
      <c r="O5" s="10"/>
      <c r="P5" s="9"/>
      <c r="Q5" s="9"/>
      <c r="R5" s="10"/>
    </row>
    <row r="6" spans="1:18" s="14" customFormat="1" ht="33" customHeight="1" thickBot="1" x14ac:dyDescent="0.3">
      <c r="A6" s="89"/>
      <c r="B6" s="92"/>
      <c r="C6" s="95"/>
      <c r="D6" s="115" t="s">
        <v>7</v>
      </c>
      <c r="E6" s="116"/>
      <c r="F6" s="117"/>
      <c r="G6" s="116" t="s">
        <v>65</v>
      </c>
      <c r="H6" s="116"/>
      <c r="I6" s="116"/>
      <c r="J6" s="116"/>
      <c r="K6" s="117"/>
      <c r="L6" s="107"/>
      <c r="M6" s="110"/>
      <c r="N6" s="113"/>
      <c r="O6" s="12"/>
      <c r="P6" s="13"/>
      <c r="Q6" s="13"/>
      <c r="R6" s="12"/>
    </row>
    <row r="7" spans="1:18" s="14" customFormat="1" ht="72" customHeight="1" thickBot="1" x14ac:dyDescent="0.3">
      <c r="A7" s="90"/>
      <c r="B7" s="93"/>
      <c r="C7" s="96"/>
      <c r="D7" s="15" t="s">
        <v>61</v>
      </c>
      <c r="E7" s="15" t="s">
        <v>62</v>
      </c>
      <c r="F7" s="16" t="s">
        <v>8</v>
      </c>
      <c r="G7" s="17" t="s">
        <v>9</v>
      </c>
      <c r="H7" s="16" t="s">
        <v>10</v>
      </c>
      <c r="I7" s="16" t="s">
        <v>11</v>
      </c>
      <c r="J7" s="18" t="s">
        <v>12</v>
      </c>
      <c r="K7" s="19" t="s">
        <v>13</v>
      </c>
      <c r="L7" s="108"/>
      <c r="M7" s="111"/>
      <c r="N7" s="114"/>
      <c r="O7" s="12"/>
      <c r="P7" s="13"/>
      <c r="Q7" s="13"/>
      <c r="R7" s="12">
        <v>3</v>
      </c>
    </row>
    <row r="8" spans="1:18" s="8" customFormat="1" ht="13.15" customHeight="1" thickBot="1" x14ac:dyDescent="0.3">
      <c r="A8" s="20">
        <v>1</v>
      </c>
      <c r="B8" s="21"/>
      <c r="C8" s="22">
        <v>2</v>
      </c>
      <c r="D8" s="22">
        <v>3</v>
      </c>
      <c r="E8" s="22">
        <v>4</v>
      </c>
      <c r="F8" s="23">
        <v>5</v>
      </c>
      <c r="G8" s="23">
        <v>3</v>
      </c>
      <c r="H8" s="23">
        <v>4</v>
      </c>
      <c r="I8" s="78">
        <v>5</v>
      </c>
      <c r="J8" s="23">
        <v>6</v>
      </c>
      <c r="K8" s="24">
        <v>7</v>
      </c>
      <c r="L8" s="25">
        <v>8</v>
      </c>
      <c r="M8" s="23">
        <v>9</v>
      </c>
      <c r="N8" s="26">
        <v>10</v>
      </c>
      <c r="O8" s="27"/>
      <c r="P8" s="28"/>
      <c r="Q8" s="28"/>
      <c r="R8" s="27"/>
    </row>
    <row r="9" spans="1:18" ht="20.45" customHeight="1" x14ac:dyDescent="0.3">
      <c r="A9" s="29">
        <v>1</v>
      </c>
      <c r="B9" s="76">
        <v>270019</v>
      </c>
      <c r="C9" s="30" t="s">
        <v>14</v>
      </c>
      <c r="D9" s="31">
        <v>3.7999999999999999E-2</v>
      </c>
      <c r="E9" s="31">
        <v>4.3999999999999997E-2</v>
      </c>
      <c r="F9" s="32">
        <f>IF(E9&lt;=D9,20,0)</f>
        <v>0</v>
      </c>
      <c r="G9" s="33">
        <v>68381.705882352937</v>
      </c>
      <c r="H9" s="34">
        <f>ROUND(G9/12,0)</f>
        <v>5698</v>
      </c>
      <c r="I9" s="85">
        <v>5542</v>
      </c>
      <c r="J9" s="35">
        <f>ROUND(I9/H9*100,1)</f>
        <v>97.3</v>
      </c>
      <c r="K9" s="36">
        <f>IF(J9&gt;=98,100,IF(J9&gt;=80,70,0))</f>
        <v>70</v>
      </c>
      <c r="L9" s="37">
        <f>K9</f>
        <v>70</v>
      </c>
      <c r="M9" s="38">
        <f>VLOOKUP(B9,'[3]АПП подуш. 2018 (фев.)'!$O$9:$P$54,2,0)</f>
        <v>404.09</v>
      </c>
      <c r="N9" s="39">
        <f>ROUND(M9*L9/100,2)</f>
        <v>282.86</v>
      </c>
      <c r="O9" s="40">
        <f>M9-N9</f>
        <v>121.22999999999996</v>
      </c>
      <c r="P9" s="41"/>
      <c r="Q9" s="42"/>
      <c r="R9" s="43">
        <f>$R$7-$R$7*L9/100</f>
        <v>0.89999999999999991</v>
      </c>
    </row>
    <row r="10" spans="1:18" ht="22.5" customHeight="1" x14ac:dyDescent="0.3">
      <c r="A10" s="44">
        <v>2</v>
      </c>
      <c r="B10" s="75">
        <v>270020</v>
      </c>
      <c r="C10" s="45" t="s">
        <v>15</v>
      </c>
      <c r="D10" s="31">
        <v>4.2000000000000003E-2</v>
      </c>
      <c r="E10" s="31">
        <v>4.5999999999999999E-2</v>
      </c>
      <c r="F10" s="32">
        <f t="shared" ref="F10:F54" si="0">IF(E10&lt;=D10,20,0)</f>
        <v>0</v>
      </c>
      <c r="G10" s="46">
        <v>45000</v>
      </c>
      <c r="H10" s="34">
        <f t="shared" ref="H10:H54" si="1">ROUND(G10/12,0)</f>
        <v>3750</v>
      </c>
      <c r="I10" s="85">
        <v>3784</v>
      </c>
      <c r="J10" s="35">
        <f t="shared" ref="J10:J54" si="2">ROUND(I10/H10*100,1)</f>
        <v>100.9</v>
      </c>
      <c r="K10" s="36">
        <f t="shared" ref="K10:K54" si="3">IF(J10&gt;=98,100,IF(J10&gt;=80,70,0))</f>
        <v>100</v>
      </c>
      <c r="L10" s="37">
        <f t="shared" ref="L10:L54" si="4">K10</f>
        <v>100</v>
      </c>
      <c r="M10" s="38">
        <f>VLOOKUP(B10,'[3]АПП подуш. 2018 (фев.)'!$O$9:$P$54,2,0)</f>
        <v>176.27</v>
      </c>
      <c r="N10" s="47">
        <f>ROUND(M10*L10/100,2)</f>
        <v>176.27</v>
      </c>
      <c r="O10" s="40">
        <f t="shared" ref="O10:O54" si="5">M10-N10</f>
        <v>0</v>
      </c>
      <c r="P10" s="41"/>
      <c r="Q10" s="42"/>
      <c r="R10" s="43">
        <f>$R$7-$R$7*L10/100</f>
        <v>0</v>
      </c>
    </row>
    <row r="11" spans="1:18" ht="22.5" customHeight="1" x14ac:dyDescent="0.3">
      <c r="A11" s="44">
        <v>3</v>
      </c>
      <c r="B11" s="75">
        <v>270021</v>
      </c>
      <c r="C11" s="45" t="s">
        <v>16</v>
      </c>
      <c r="D11" s="31">
        <v>4.5999999999999999E-2</v>
      </c>
      <c r="E11" s="31">
        <v>4.5999999999999999E-2</v>
      </c>
      <c r="F11" s="32">
        <f t="shared" si="0"/>
        <v>20</v>
      </c>
      <c r="G11" s="46">
        <v>68961</v>
      </c>
      <c r="H11" s="34">
        <f t="shared" si="1"/>
        <v>5747</v>
      </c>
      <c r="I11" s="85">
        <v>5738</v>
      </c>
      <c r="J11" s="35">
        <f t="shared" si="2"/>
        <v>99.8</v>
      </c>
      <c r="K11" s="36">
        <f t="shared" si="3"/>
        <v>100</v>
      </c>
      <c r="L11" s="37">
        <f t="shared" si="4"/>
        <v>100</v>
      </c>
      <c r="M11" s="38">
        <f>VLOOKUP(B11,'[3]АПП подуш. 2018 (фев.)'!$O$9:$P$54,2,0)</f>
        <v>255.95</v>
      </c>
      <c r="N11" s="47">
        <f>ROUND(M11*L11/100,2)</f>
        <v>255.95</v>
      </c>
      <c r="O11" s="40">
        <f t="shared" si="5"/>
        <v>0</v>
      </c>
      <c r="P11" s="41"/>
      <c r="Q11" s="42"/>
      <c r="R11" s="43">
        <f t="shared" ref="R11:R54" si="6">$R$7-$R$7*L11/100</f>
        <v>0</v>
      </c>
    </row>
    <row r="12" spans="1:18" ht="22.5" customHeight="1" x14ac:dyDescent="0.3">
      <c r="A12" s="44">
        <v>4</v>
      </c>
      <c r="B12" s="75">
        <v>270022</v>
      </c>
      <c r="C12" s="45" t="s">
        <v>17</v>
      </c>
      <c r="D12" s="31">
        <v>0.04</v>
      </c>
      <c r="E12" s="31">
        <v>4.1000000000000002E-2</v>
      </c>
      <c r="F12" s="32">
        <f t="shared" si="0"/>
        <v>0</v>
      </c>
      <c r="G12" s="46">
        <v>60618</v>
      </c>
      <c r="H12" s="34">
        <f t="shared" si="1"/>
        <v>5052</v>
      </c>
      <c r="I12" s="85">
        <v>4798</v>
      </c>
      <c r="J12" s="35">
        <f t="shared" si="2"/>
        <v>95</v>
      </c>
      <c r="K12" s="36">
        <f t="shared" si="3"/>
        <v>70</v>
      </c>
      <c r="L12" s="37">
        <f t="shared" si="4"/>
        <v>70</v>
      </c>
      <c r="M12" s="38">
        <f>VLOOKUP(B12,'[3]АПП подуш. 2018 (фев.)'!$O$9:$P$54,2,0)</f>
        <v>274.22000000000003</v>
      </c>
      <c r="N12" s="47">
        <f t="shared" ref="N12:N54" si="7">ROUND(M12*L12/100,2)</f>
        <v>191.95</v>
      </c>
      <c r="O12" s="40">
        <f t="shared" si="5"/>
        <v>82.270000000000039</v>
      </c>
      <c r="P12" s="41"/>
      <c r="Q12" s="42"/>
      <c r="R12" s="43">
        <f t="shared" si="6"/>
        <v>0.89999999999999991</v>
      </c>
    </row>
    <row r="13" spans="1:18" ht="22.5" customHeight="1" x14ac:dyDescent="0.3">
      <c r="A13" s="44">
        <v>5</v>
      </c>
      <c r="B13" s="75">
        <v>270023</v>
      </c>
      <c r="C13" s="45" t="s">
        <v>18</v>
      </c>
      <c r="D13" s="31">
        <v>0.04</v>
      </c>
      <c r="E13" s="31">
        <v>4.1000000000000002E-2</v>
      </c>
      <c r="F13" s="32">
        <f t="shared" si="0"/>
        <v>0</v>
      </c>
      <c r="G13" s="46">
        <v>44487.176470588238</v>
      </c>
      <c r="H13" s="34">
        <f t="shared" si="1"/>
        <v>3707</v>
      </c>
      <c r="I13" s="85">
        <v>3709.3435294117648</v>
      </c>
      <c r="J13" s="35">
        <f t="shared" si="2"/>
        <v>100.1</v>
      </c>
      <c r="K13" s="36">
        <f t="shared" si="3"/>
        <v>100</v>
      </c>
      <c r="L13" s="37">
        <f t="shared" si="4"/>
        <v>100</v>
      </c>
      <c r="M13" s="38">
        <f>VLOOKUP(B13,'[3]АПП подуш. 2018 (фев.)'!$O$9:$P$54,2,0)</f>
        <v>185.12</v>
      </c>
      <c r="N13" s="49">
        <f t="shared" si="7"/>
        <v>185.12</v>
      </c>
      <c r="O13" s="40">
        <f t="shared" si="5"/>
        <v>0</v>
      </c>
      <c r="P13" s="41"/>
      <c r="Q13" s="42"/>
      <c r="R13" s="43">
        <f t="shared" si="6"/>
        <v>0</v>
      </c>
    </row>
    <row r="14" spans="1:18" ht="22.5" customHeight="1" x14ac:dyDescent="0.3">
      <c r="A14" s="44">
        <v>6</v>
      </c>
      <c r="B14" s="75">
        <v>270024</v>
      </c>
      <c r="C14" s="45" t="s">
        <v>19</v>
      </c>
      <c r="D14" s="31">
        <v>4.9000000000000002E-2</v>
      </c>
      <c r="E14" s="31">
        <v>4.9000000000000002E-2</v>
      </c>
      <c r="F14" s="32">
        <f t="shared" si="0"/>
        <v>20</v>
      </c>
      <c r="G14" s="46">
        <v>195549.35294117648</v>
      </c>
      <c r="H14" s="34">
        <f t="shared" si="1"/>
        <v>16296</v>
      </c>
      <c r="I14" s="85">
        <v>15665.545882352941</v>
      </c>
      <c r="J14" s="35">
        <f t="shared" si="2"/>
        <v>96.1</v>
      </c>
      <c r="K14" s="36">
        <f t="shared" si="3"/>
        <v>70</v>
      </c>
      <c r="L14" s="37">
        <f t="shared" si="4"/>
        <v>70</v>
      </c>
      <c r="M14" s="38">
        <f>VLOOKUP(B14,'[3]АПП подуш. 2018 (фев.)'!$O$9:$P$54,2,0)</f>
        <v>651.19000000000005</v>
      </c>
      <c r="N14" s="47">
        <f t="shared" si="7"/>
        <v>455.83</v>
      </c>
      <c r="O14" s="40">
        <f t="shared" si="5"/>
        <v>195.36000000000007</v>
      </c>
      <c r="P14" s="41"/>
      <c r="Q14" s="42"/>
      <c r="R14" s="43">
        <f t="shared" si="6"/>
        <v>0.89999999999999991</v>
      </c>
    </row>
    <row r="15" spans="1:18" ht="22.5" customHeight="1" x14ac:dyDescent="0.3">
      <c r="A15" s="44">
        <v>7</v>
      </c>
      <c r="B15" s="75">
        <v>270025</v>
      </c>
      <c r="C15" s="45" t="s">
        <v>20</v>
      </c>
      <c r="D15" s="31">
        <v>4.3999999999999997E-2</v>
      </c>
      <c r="E15" s="31">
        <v>4.2000000000000003E-2</v>
      </c>
      <c r="F15" s="32">
        <f t="shared" si="0"/>
        <v>20</v>
      </c>
      <c r="G15" s="46">
        <v>48545.882352941175</v>
      </c>
      <c r="H15" s="34">
        <f t="shared" si="1"/>
        <v>4045</v>
      </c>
      <c r="I15" s="85">
        <v>4061.2894117647061</v>
      </c>
      <c r="J15" s="35">
        <f t="shared" si="2"/>
        <v>100.4</v>
      </c>
      <c r="K15" s="36">
        <f t="shared" si="3"/>
        <v>100</v>
      </c>
      <c r="L15" s="37">
        <f t="shared" si="4"/>
        <v>100</v>
      </c>
      <c r="M15" s="38">
        <f>VLOOKUP(B15,'[3]АПП подуш. 2018 (фев.)'!$O$9:$P$54,2,0)</f>
        <v>192.87</v>
      </c>
      <c r="N15" s="47">
        <f t="shared" si="7"/>
        <v>192.87</v>
      </c>
      <c r="O15" s="40">
        <f t="shared" si="5"/>
        <v>0</v>
      </c>
      <c r="P15" s="41"/>
      <c r="Q15" s="42"/>
      <c r="R15" s="43">
        <f t="shared" si="6"/>
        <v>0</v>
      </c>
    </row>
    <row r="16" spans="1:18" ht="22.5" customHeight="1" x14ac:dyDescent="0.3">
      <c r="A16" s="44">
        <v>8</v>
      </c>
      <c r="B16" s="75">
        <v>270026</v>
      </c>
      <c r="C16" s="51" t="s">
        <v>21</v>
      </c>
      <c r="D16" s="79">
        <v>4.2000000000000003E-2</v>
      </c>
      <c r="E16" s="79">
        <v>4.2999999999999997E-2</v>
      </c>
      <c r="F16" s="80">
        <f t="shared" si="0"/>
        <v>0</v>
      </c>
      <c r="G16" s="53">
        <v>49000</v>
      </c>
      <c r="H16" s="34">
        <f t="shared" si="1"/>
        <v>4083</v>
      </c>
      <c r="I16" s="86">
        <v>4302</v>
      </c>
      <c r="J16" s="81">
        <f t="shared" si="2"/>
        <v>105.4</v>
      </c>
      <c r="K16" s="82">
        <f t="shared" si="3"/>
        <v>100</v>
      </c>
      <c r="L16" s="83">
        <f t="shared" si="4"/>
        <v>100</v>
      </c>
      <c r="M16" s="38">
        <f>VLOOKUP(B16,'[3]АПП подуш. 2018 (фев.)'!$O$9:$P$54,2,0)</f>
        <v>218.28</v>
      </c>
      <c r="N16" s="49">
        <f t="shared" si="7"/>
        <v>218.28</v>
      </c>
      <c r="O16" s="40">
        <f t="shared" si="5"/>
        <v>0</v>
      </c>
      <c r="P16" s="41"/>
      <c r="Q16" s="42"/>
      <c r="R16" s="43">
        <f t="shared" si="6"/>
        <v>0</v>
      </c>
    </row>
    <row r="17" spans="1:18" ht="22.5" customHeight="1" x14ac:dyDescent="0.3">
      <c r="A17" s="44">
        <v>9</v>
      </c>
      <c r="B17" s="75">
        <v>270035</v>
      </c>
      <c r="C17" s="50" t="s">
        <v>22</v>
      </c>
      <c r="D17" s="31">
        <v>4.3999999999999997E-2</v>
      </c>
      <c r="E17" s="31">
        <v>4.1000000000000002E-2</v>
      </c>
      <c r="F17" s="32">
        <f t="shared" si="0"/>
        <v>20</v>
      </c>
      <c r="G17" s="46">
        <v>40000</v>
      </c>
      <c r="H17" s="34">
        <f t="shared" si="1"/>
        <v>3333</v>
      </c>
      <c r="I17" s="85">
        <v>3602</v>
      </c>
      <c r="J17" s="35">
        <f t="shared" si="2"/>
        <v>108.1</v>
      </c>
      <c r="K17" s="36">
        <f t="shared" si="3"/>
        <v>100</v>
      </c>
      <c r="L17" s="37">
        <f t="shared" si="4"/>
        <v>100</v>
      </c>
      <c r="M17" s="38">
        <f>VLOOKUP(B17,'[3]АПП подуш. 2018 (фев.)'!$O$9:$P$54,2,0)</f>
        <v>243.5</v>
      </c>
      <c r="N17" s="47">
        <f t="shared" si="7"/>
        <v>243.5</v>
      </c>
      <c r="O17" s="40">
        <f t="shared" si="5"/>
        <v>0</v>
      </c>
      <c r="P17" s="41"/>
      <c r="Q17" s="42"/>
      <c r="R17" s="43">
        <f t="shared" si="6"/>
        <v>0</v>
      </c>
    </row>
    <row r="18" spans="1:18" ht="22.15" customHeight="1" x14ac:dyDescent="0.3">
      <c r="A18" s="44">
        <v>10</v>
      </c>
      <c r="B18" s="75">
        <v>270036</v>
      </c>
      <c r="C18" s="45" t="s">
        <v>23</v>
      </c>
      <c r="D18" s="31">
        <v>4.9000000000000002E-2</v>
      </c>
      <c r="E18" s="31">
        <v>5.0999999999999997E-2</v>
      </c>
      <c r="F18" s="32">
        <f t="shared" si="0"/>
        <v>0</v>
      </c>
      <c r="G18" s="46">
        <v>40000</v>
      </c>
      <c r="H18" s="34">
        <f t="shared" si="1"/>
        <v>3333</v>
      </c>
      <c r="I18" s="85">
        <v>3326</v>
      </c>
      <c r="J18" s="35">
        <f t="shared" si="2"/>
        <v>99.8</v>
      </c>
      <c r="K18" s="36">
        <f t="shared" si="3"/>
        <v>100</v>
      </c>
      <c r="L18" s="37">
        <f t="shared" si="4"/>
        <v>100</v>
      </c>
      <c r="M18" s="38">
        <f>VLOOKUP(B18,'[3]АПП подуш. 2018 (фев.)'!$O$9:$P$54,2,0)</f>
        <v>148.55000000000001</v>
      </c>
      <c r="N18" s="47">
        <f t="shared" si="7"/>
        <v>148.55000000000001</v>
      </c>
      <c r="O18" s="40">
        <f t="shared" si="5"/>
        <v>0</v>
      </c>
      <c r="P18" s="41"/>
      <c r="Q18" s="42"/>
      <c r="R18" s="43">
        <f t="shared" si="6"/>
        <v>0</v>
      </c>
    </row>
    <row r="19" spans="1:18" ht="24.75" customHeight="1" x14ac:dyDescent="0.3">
      <c r="A19" s="44">
        <v>11</v>
      </c>
      <c r="B19" s="75">
        <v>270037</v>
      </c>
      <c r="C19" s="45" t="s">
        <v>24</v>
      </c>
      <c r="D19" s="31">
        <v>5.1999999999999998E-2</v>
      </c>
      <c r="E19" s="31">
        <v>4.8000000000000001E-2</v>
      </c>
      <c r="F19" s="32">
        <f t="shared" si="0"/>
        <v>20</v>
      </c>
      <c r="G19" s="46">
        <v>41000</v>
      </c>
      <c r="H19" s="34">
        <f t="shared" si="1"/>
        <v>3417</v>
      </c>
      <c r="I19" s="85">
        <v>3696</v>
      </c>
      <c r="J19" s="35">
        <f t="shared" si="2"/>
        <v>108.2</v>
      </c>
      <c r="K19" s="36">
        <f t="shared" si="3"/>
        <v>100</v>
      </c>
      <c r="L19" s="37">
        <f t="shared" si="4"/>
        <v>100</v>
      </c>
      <c r="M19" s="38">
        <f>VLOOKUP(B19,'[3]АПП подуш. 2018 (фев.)'!$O$9:$P$54,2,0)</f>
        <v>143.28</v>
      </c>
      <c r="N19" s="47">
        <f t="shared" si="7"/>
        <v>143.28</v>
      </c>
      <c r="O19" s="40">
        <f t="shared" si="5"/>
        <v>0</v>
      </c>
      <c r="P19" s="41"/>
      <c r="Q19" s="42"/>
      <c r="R19" s="43">
        <f t="shared" si="6"/>
        <v>0</v>
      </c>
    </row>
    <row r="20" spans="1:18" ht="25.5" customHeight="1" x14ac:dyDescent="0.3">
      <c r="A20" s="44">
        <v>12</v>
      </c>
      <c r="B20" s="75">
        <v>270038</v>
      </c>
      <c r="C20" s="45" t="s">
        <v>25</v>
      </c>
      <c r="D20" s="31">
        <v>5.0999999999999997E-2</v>
      </c>
      <c r="E20" s="31">
        <v>4.5999999999999999E-2</v>
      </c>
      <c r="F20" s="32">
        <f t="shared" si="0"/>
        <v>20</v>
      </c>
      <c r="G20" s="46">
        <v>35000</v>
      </c>
      <c r="H20" s="34">
        <f t="shared" si="1"/>
        <v>2917</v>
      </c>
      <c r="I20" s="85">
        <v>3102</v>
      </c>
      <c r="J20" s="35">
        <f t="shared" si="2"/>
        <v>106.3</v>
      </c>
      <c r="K20" s="36">
        <f t="shared" si="3"/>
        <v>100</v>
      </c>
      <c r="L20" s="37">
        <f t="shared" si="4"/>
        <v>100</v>
      </c>
      <c r="M20" s="38">
        <f>VLOOKUP(B20,'[3]АПП подуш. 2018 (фев.)'!$O$9:$P$54,2,0)</f>
        <v>138.38999999999999</v>
      </c>
      <c r="N20" s="47">
        <f t="shared" si="7"/>
        <v>138.38999999999999</v>
      </c>
      <c r="O20" s="40">
        <f t="shared" si="5"/>
        <v>0</v>
      </c>
      <c r="P20" s="41"/>
      <c r="Q20" s="42"/>
      <c r="R20" s="43">
        <f t="shared" si="6"/>
        <v>0</v>
      </c>
    </row>
    <row r="21" spans="1:18" ht="24" customHeight="1" x14ac:dyDescent="0.3">
      <c r="A21" s="44">
        <v>13</v>
      </c>
      <c r="B21" s="75">
        <v>270017</v>
      </c>
      <c r="C21" s="45" t="s">
        <v>26</v>
      </c>
      <c r="D21" s="31">
        <v>4.8000000000000001E-2</v>
      </c>
      <c r="E21" s="31">
        <v>5.0999999999999997E-2</v>
      </c>
      <c r="F21" s="32">
        <f t="shared" si="0"/>
        <v>0</v>
      </c>
      <c r="G21" s="46">
        <v>68996</v>
      </c>
      <c r="H21" s="34">
        <f t="shared" si="1"/>
        <v>5750</v>
      </c>
      <c r="I21" s="85">
        <v>5146</v>
      </c>
      <c r="J21" s="35">
        <f t="shared" si="2"/>
        <v>89.5</v>
      </c>
      <c r="K21" s="36">
        <f t="shared" si="3"/>
        <v>70</v>
      </c>
      <c r="L21" s="37">
        <f t="shared" si="4"/>
        <v>70</v>
      </c>
      <c r="M21" s="38">
        <f>VLOOKUP(B21,'[3]АПП подуш. 2018 (фев.)'!$O$9:$P$54,2,0)</f>
        <v>263.57</v>
      </c>
      <c r="N21" s="47">
        <f t="shared" si="7"/>
        <v>184.5</v>
      </c>
      <c r="O21" s="40">
        <f t="shared" si="5"/>
        <v>79.069999999999993</v>
      </c>
      <c r="P21" s="41"/>
      <c r="Q21" s="42"/>
      <c r="R21" s="43">
        <f t="shared" si="6"/>
        <v>0.89999999999999991</v>
      </c>
    </row>
    <row r="22" spans="1:18" ht="31.15" customHeight="1" x14ac:dyDescent="0.3">
      <c r="A22" s="44">
        <v>14</v>
      </c>
      <c r="B22" s="75">
        <v>270040</v>
      </c>
      <c r="C22" s="45" t="s">
        <v>27</v>
      </c>
      <c r="D22" s="31">
        <v>5.0999999999999997E-2</v>
      </c>
      <c r="E22" s="31">
        <v>0.05</v>
      </c>
      <c r="F22" s="32">
        <f t="shared" si="0"/>
        <v>20</v>
      </c>
      <c r="G22" s="46">
        <v>20200</v>
      </c>
      <c r="H22" s="34">
        <f t="shared" si="1"/>
        <v>1683</v>
      </c>
      <c r="I22" s="85">
        <v>1848</v>
      </c>
      <c r="J22" s="35">
        <f t="shared" si="2"/>
        <v>109.8</v>
      </c>
      <c r="K22" s="36">
        <f t="shared" si="3"/>
        <v>100</v>
      </c>
      <c r="L22" s="37">
        <f t="shared" si="4"/>
        <v>100</v>
      </c>
      <c r="M22" s="38">
        <f>VLOOKUP(B22,'[3]АПП подуш. 2018 (фев.)'!$O$9:$P$54,2,0)</f>
        <v>109.81</v>
      </c>
      <c r="N22" s="47">
        <f t="shared" si="7"/>
        <v>109.81</v>
      </c>
      <c r="O22" s="40">
        <f t="shared" si="5"/>
        <v>0</v>
      </c>
      <c r="P22" s="41"/>
      <c r="Q22" s="42"/>
      <c r="R22" s="43">
        <f t="shared" si="6"/>
        <v>0</v>
      </c>
    </row>
    <row r="23" spans="1:18" ht="18.600000000000001" customHeight="1" x14ac:dyDescent="0.3">
      <c r="A23" s="44">
        <v>15</v>
      </c>
      <c r="B23" s="75">
        <v>270041</v>
      </c>
      <c r="C23" s="45" t="s">
        <v>28</v>
      </c>
      <c r="D23" s="31">
        <v>5.2999999999999999E-2</v>
      </c>
      <c r="E23" s="31">
        <v>0.05</v>
      </c>
      <c r="F23" s="32">
        <f t="shared" si="0"/>
        <v>20</v>
      </c>
      <c r="G23" s="46">
        <v>52894</v>
      </c>
      <c r="H23" s="34">
        <f t="shared" si="1"/>
        <v>4408</v>
      </c>
      <c r="I23" s="85">
        <v>4588</v>
      </c>
      <c r="J23" s="35">
        <f t="shared" si="2"/>
        <v>104.1</v>
      </c>
      <c r="K23" s="36">
        <f t="shared" si="3"/>
        <v>100</v>
      </c>
      <c r="L23" s="37">
        <f t="shared" si="4"/>
        <v>100</v>
      </c>
      <c r="M23" s="38">
        <f>VLOOKUP(B23,'[3]АПП подуш. 2018 (фев.)'!$O$9:$P$54,2,0)</f>
        <v>210.35</v>
      </c>
      <c r="N23" s="47">
        <f t="shared" si="7"/>
        <v>210.35</v>
      </c>
      <c r="O23" s="40">
        <f t="shared" si="5"/>
        <v>0</v>
      </c>
      <c r="P23" s="41"/>
      <c r="Q23" s="42"/>
      <c r="R23" s="43">
        <f t="shared" si="6"/>
        <v>0</v>
      </c>
    </row>
    <row r="24" spans="1:18" ht="21.6" customHeight="1" x14ac:dyDescent="0.3">
      <c r="A24" s="44">
        <v>16</v>
      </c>
      <c r="B24" s="75">
        <v>270044</v>
      </c>
      <c r="C24" s="45" t="s">
        <v>29</v>
      </c>
      <c r="D24" s="31">
        <v>3.2000000000000001E-2</v>
      </c>
      <c r="E24" s="31">
        <v>1.9E-2</v>
      </c>
      <c r="F24" s="32">
        <f t="shared" si="0"/>
        <v>20</v>
      </c>
      <c r="G24" s="46">
        <v>4657.5294117647063</v>
      </c>
      <c r="H24" s="34">
        <f t="shared" si="1"/>
        <v>388</v>
      </c>
      <c r="I24" s="85">
        <v>114.4435294117647</v>
      </c>
      <c r="J24" s="35">
        <f t="shared" si="2"/>
        <v>29.5</v>
      </c>
      <c r="K24" s="36">
        <f t="shared" si="3"/>
        <v>0</v>
      </c>
      <c r="L24" s="37">
        <f t="shared" si="4"/>
        <v>0</v>
      </c>
      <c r="M24" s="38">
        <f>VLOOKUP(B24,'[3]АПП подуш. 2018 (фев.)'!$O$9:$P$54,2,0)</f>
        <v>27.84</v>
      </c>
      <c r="N24" s="47">
        <f t="shared" si="7"/>
        <v>0</v>
      </c>
      <c r="O24" s="40">
        <f t="shared" si="5"/>
        <v>27.84</v>
      </c>
      <c r="P24" s="41"/>
      <c r="Q24" s="42"/>
      <c r="R24" s="43">
        <f t="shared" si="6"/>
        <v>3</v>
      </c>
    </row>
    <row r="25" spans="1:18" ht="23.45" customHeight="1" x14ac:dyDescent="0.3">
      <c r="A25" s="44">
        <v>17</v>
      </c>
      <c r="B25" s="75">
        <v>270123</v>
      </c>
      <c r="C25" s="45" t="s">
        <v>30</v>
      </c>
      <c r="D25" s="31">
        <v>7.0999999999999994E-2</v>
      </c>
      <c r="E25" s="31">
        <v>7.0000000000000001E-3</v>
      </c>
      <c r="F25" s="32">
        <f t="shared" si="0"/>
        <v>20</v>
      </c>
      <c r="G25" s="46">
        <v>9597.2352941176468</v>
      </c>
      <c r="H25" s="34">
        <f t="shared" si="1"/>
        <v>800</v>
      </c>
      <c r="I25" s="85">
        <v>583.91999999999996</v>
      </c>
      <c r="J25" s="35">
        <f t="shared" si="2"/>
        <v>73</v>
      </c>
      <c r="K25" s="36">
        <f t="shared" si="3"/>
        <v>0</v>
      </c>
      <c r="L25" s="37">
        <f t="shared" si="4"/>
        <v>0</v>
      </c>
      <c r="M25" s="38">
        <f>VLOOKUP(B25,'[3]АПП подуш. 2018 (фев.)'!$O$9:$P$54,2,0)</f>
        <v>25.43</v>
      </c>
      <c r="N25" s="47">
        <f t="shared" si="7"/>
        <v>0</v>
      </c>
      <c r="O25" s="40">
        <f t="shared" si="5"/>
        <v>25.43</v>
      </c>
      <c r="P25" s="41"/>
      <c r="Q25" s="42"/>
      <c r="R25" s="43">
        <f t="shared" si="6"/>
        <v>3</v>
      </c>
    </row>
    <row r="26" spans="1:18" ht="19.899999999999999" customHeight="1" x14ac:dyDescent="0.3">
      <c r="A26" s="44">
        <v>18</v>
      </c>
      <c r="B26" s="75">
        <v>270043</v>
      </c>
      <c r="C26" s="45" t="s">
        <v>31</v>
      </c>
      <c r="D26" s="31">
        <v>3.3000000000000002E-2</v>
      </c>
      <c r="E26" s="31">
        <v>5.0000000000000001E-3</v>
      </c>
      <c r="F26" s="32">
        <f t="shared" si="0"/>
        <v>20</v>
      </c>
      <c r="G26" s="46">
        <v>4613.7647058823532</v>
      </c>
      <c r="H26" s="34">
        <f t="shared" si="1"/>
        <v>384</v>
      </c>
      <c r="I26" s="85">
        <v>442.79058823529414</v>
      </c>
      <c r="J26" s="35">
        <f t="shared" si="2"/>
        <v>115.3</v>
      </c>
      <c r="K26" s="36">
        <f t="shared" si="3"/>
        <v>100</v>
      </c>
      <c r="L26" s="37">
        <f t="shared" si="4"/>
        <v>100</v>
      </c>
      <c r="M26" s="38">
        <f>VLOOKUP(B26,'[3]АПП подуш. 2018 (фев.)'!$O$9:$P$54,2,0)</f>
        <v>9.81</v>
      </c>
      <c r="N26" s="47">
        <f t="shared" si="7"/>
        <v>9.81</v>
      </c>
      <c r="O26" s="40">
        <f t="shared" si="5"/>
        <v>0</v>
      </c>
      <c r="P26" s="41"/>
      <c r="Q26" s="42"/>
      <c r="R26" s="43">
        <f t="shared" si="6"/>
        <v>0</v>
      </c>
    </row>
    <row r="27" spans="1:18" ht="18.600000000000001" customHeight="1" x14ac:dyDescent="0.3">
      <c r="A27" s="44">
        <v>19</v>
      </c>
      <c r="B27" s="75">
        <v>270108</v>
      </c>
      <c r="C27" s="45" t="s">
        <v>32</v>
      </c>
      <c r="D27" s="31">
        <v>2.5000000000000001E-2</v>
      </c>
      <c r="E27" s="31">
        <v>3.0000000000000001E-3</v>
      </c>
      <c r="F27" s="32">
        <f t="shared" si="0"/>
        <v>20</v>
      </c>
      <c r="G27" s="46">
        <v>3419</v>
      </c>
      <c r="H27" s="34">
        <f t="shared" si="1"/>
        <v>285</v>
      </c>
      <c r="I27" s="85">
        <v>165</v>
      </c>
      <c r="J27" s="35">
        <f t="shared" si="2"/>
        <v>57.9</v>
      </c>
      <c r="K27" s="36">
        <f t="shared" si="3"/>
        <v>0</v>
      </c>
      <c r="L27" s="37">
        <f t="shared" si="4"/>
        <v>0</v>
      </c>
      <c r="M27" s="38">
        <f>VLOOKUP(B27,'[3]АПП подуш. 2018 (фев.)'!$O$9:$P$54,2,0)</f>
        <v>17.010000000000002</v>
      </c>
      <c r="N27" s="47">
        <f t="shared" si="7"/>
        <v>0</v>
      </c>
      <c r="O27" s="40">
        <f t="shared" si="5"/>
        <v>17.010000000000002</v>
      </c>
      <c r="P27" s="41"/>
      <c r="Q27" s="42"/>
      <c r="R27" s="43">
        <f t="shared" si="6"/>
        <v>3</v>
      </c>
    </row>
    <row r="28" spans="1:18" ht="22.5" customHeight="1" x14ac:dyDescent="0.3">
      <c r="A28" s="44">
        <v>20</v>
      </c>
      <c r="B28" s="75">
        <v>270042</v>
      </c>
      <c r="C28" s="45" t="s">
        <v>64</v>
      </c>
      <c r="D28" s="31">
        <v>2.9000000000000001E-2</v>
      </c>
      <c r="E28" s="31">
        <v>6.6000000000000003E-2</v>
      </c>
      <c r="F28" s="32">
        <f t="shared" si="0"/>
        <v>0</v>
      </c>
      <c r="G28" s="46">
        <v>64717.882352941175</v>
      </c>
      <c r="H28" s="34">
        <f t="shared" si="1"/>
        <v>5393</v>
      </c>
      <c r="I28" s="85">
        <v>2991.3305882352943</v>
      </c>
      <c r="J28" s="35">
        <f t="shared" si="2"/>
        <v>55.5</v>
      </c>
      <c r="K28" s="36">
        <f t="shared" si="3"/>
        <v>0</v>
      </c>
      <c r="L28" s="37">
        <f t="shared" si="4"/>
        <v>0</v>
      </c>
      <c r="M28" s="38">
        <f>VLOOKUP(B28,'[3]АПП подуш. 2018 (фев.)'!$O$9:$P$54,2,0)</f>
        <v>138.75</v>
      </c>
      <c r="N28" s="47">
        <f t="shared" si="7"/>
        <v>0</v>
      </c>
      <c r="O28" s="40">
        <f t="shared" si="5"/>
        <v>138.75</v>
      </c>
      <c r="P28" s="41"/>
      <c r="Q28" s="42"/>
      <c r="R28" s="43">
        <f t="shared" si="6"/>
        <v>3</v>
      </c>
    </row>
    <row r="29" spans="1:18" ht="22.5" customHeight="1" x14ac:dyDescent="0.3">
      <c r="A29" s="44">
        <v>21</v>
      </c>
      <c r="B29" s="75">
        <v>270098</v>
      </c>
      <c r="C29" s="45" t="s">
        <v>33</v>
      </c>
      <c r="D29" s="31">
        <v>7.0999999999999994E-2</v>
      </c>
      <c r="E29" s="31">
        <v>6.4000000000000001E-2</v>
      </c>
      <c r="F29" s="32">
        <f t="shared" si="0"/>
        <v>20</v>
      </c>
      <c r="G29" s="46">
        <v>35000</v>
      </c>
      <c r="H29" s="34">
        <f t="shared" si="1"/>
        <v>2917</v>
      </c>
      <c r="I29" s="85">
        <v>2989</v>
      </c>
      <c r="J29" s="35">
        <f t="shared" si="2"/>
        <v>102.5</v>
      </c>
      <c r="K29" s="36">
        <f t="shared" si="3"/>
        <v>100</v>
      </c>
      <c r="L29" s="37">
        <f t="shared" si="4"/>
        <v>100</v>
      </c>
      <c r="M29" s="38">
        <f>VLOOKUP(B29,'[3]АПП подуш. 2018 (фев.)'!$O$9:$P$54,2,0)</f>
        <v>84.95</v>
      </c>
      <c r="N29" s="47">
        <f t="shared" si="7"/>
        <v>84.95</v>
      </c>
      <c r="O29" s="40">
        <f>M29-N29</f>
        <v>0</v>
      </c>
      <c r="P29" s="41"/>
      <c r="Q29" s="42"/>
      <c r="R29" s="43">
        <f t="shared" si="6"/>
        <v>0</v>
      </c>
    </row>
    <row r="30" spans="1:18" ht="22.5" customHeight="1" x14ac:dyDescent="0.3">
      <c r="A30" s="44">
        <v>22</v>
      </c>
      <c r="B30" s="75">
        <v>270134</v>
      </c>
      <c r="C30" s="45" t="s">
        <v>34</v>
      </c>
      <c r="D30" s="31">
        <v>6.2E-2</v>
      </c>
      <c r="E30" s="31">
        <v>5.8000000000000003E-2</v>
      </c>
      <c r="F30" s="32">
        <f t="shared" si="0"/>
        <v>20</v>
      </c>
      <c r="G30" s="46">
        <v>98105</v>
      </c>
      <c r="H30" s="34">
        <f t="shared" si="1"/>
        <v>8175</v>
      </c>
      <c r="I30" s="85">
        <v>8185.4870588235299</v>
      </c>
      <c r="J30" s="35">
        <f t="shared" si="2"/>
        <v>100.1</v>
      </c>
      <c r="K30" s="36">
        <f t="shared" si="3"/>
        <v>100</v>
      </c>
      <c r="L30" s="37">
        <f t="shared" si="4"/>
        <v>100</v>
      </c>
      <c r="M30" s="38">
        <f>VLOOKUP(B30,'[3]АПП подуш. 2018 (фев.)'!$O$9:$P$54,2,0)</f>
        <v>306.87</v>
      </c>
      <c r="N30" s="49">
        <f t="shared" si="7"/>
        <v>306.87</v>
      </c>
      <c r="O30" s="40">
        <f t="shared" si="5"/>
        <v>0</v>
      </c>
      <c r="P30" s="41"/>
      <c r="Q30" s="42"/>
      <c r="R30" s="43">
        <f t="shared" si="6"/>
        <v>0</v>
      </c>
    </row>
    <row r="31" spans="1:18" ht="19.149999999999999" customHeight="1" x14ac:dyDescent="0.3">
      <c r="A31" s="44">
        <v>23</v>
      </c>
      <c r="B31" s="75">
        <v>270155</v>
      </c>
      <c r="C31" s="45" t="s">
        <v>35</v>
      </c>
      <c r="D31" s="31">
        <v>7.4999999999999997E-2</v>
      </c>
      <c r="E31" s="31">
        <v>6.9000000000000006E-2</v>
      </c>
      <c r="F31" s="32">
        <f t="shared" si="0"/>
        <v>20</v>
      </c>
      <c r="G31" s="46">
        <v>30707.588235294119</v>
      </c>
      <c r="H31" s="34">
        <f t="shared" si="1"/>
        <v>2559</v>
      </c>
      <c r="I31" s="85">
        <v>1415.9988235294118</v>
      </c>
      <c r="J31" s="35">
        <f t="shared" si="2"/>
        <v>55.3</v>
      </c>
      <c r="K31" s="36">
        <f t="shared" si="3"/>
        <v>0</v>
      </c>
      <c r="L31" s="37">
        <f t="shared" si="4"/>
        <v>0</v>
      </c>
      <c r="M31" s="38">
        <f>VLOOKUP(B31,'[3]АПП подуш. 2018 (фев.)'!$O$9:$P$54,2,0)</f>
        <v>170.34</v>
      </c>
      <c r="N31" s="47">
        <f t="shared" si="7"/>
        <v>0</v>
      </c>
      <c r="O31" s="40">
        <f t="shared" si="5"/>
        <v>170.34</v>
      </c>
      <c r="P31" s="41"/>
      <c r="Q31" s="42"/>
      <c r="R31" s="43">
        <f t="shared" si="6"/>
        <v>3</v>
      </c>
    </row>
    <row r="32" spans="1:18" ht="27" customHeight="1" x14ac:dyDescent="0.3">
      <c r="A32" s="29">
        <v>24</v>
      </c>
      <c r="B32" s="76">
        <v>270168</v>
      </c>
      <c r="C32" s="30" t="s">
        <v>37</v>
      </c>
      <c r="D32" s="31">
        <v>4.8000000000000001E-2</v>
      </c>
      <c r="E32" s="31">
        <v>0.05</v>
      </c>
      <c r="F32" s="32">
        <f t="shared" si="0"/>
        <v>0</v>
      </c>
      <c r="G32" s="52">
        <v>37361.411764705881</v>
      </c>
      <c r="H32" s="34">
        <f t="shared" si="1"/>
        <v>3113</v>
      </c>
      <c r="I32" s="34">
        <v>1436.7</v>
      </c>
      <c r="J32" s="35">
        <f t="shared" si="2"/>
        <v>46.2</v>
      </c>
      <c r="K32" s="36">
        <f t="shared" si="3"/>
        <v>0</v>
      </c>
      <c r="L32" s="37">
        <f t="shared" si="4"/>
        <v>0</v>
      </c>
      <c r="M32" s="38">
        <f>VLOOKUP(B32,'[3]АПП подуш. 2018 (фев.)'!$O$9:$P$54,2,0)</f>
        <v>254</v>
      </c>
      <c r="N32" s="39">
        <f t="shared" si="7"/>
        <v>0</v>
      </c>
      <c r="O32" s="40">
        <f t="shared" si="5"/>
        <v>254</v>
      </c>
      <c r="P32" s="41"/>
      <c r="Q32" s="42"/>
      <c r="R32" s="43">
        <f t="shared" si="6"/>
        <v>3</v>
      </c>
    </row>
    <row r="33" spans="1:18" ht="27" customHeight="1" x14ac:dyDescent="0.3">
      <c r="A33" s="44">
        <v>25</v>
      </c>
      <c r="B33" s="75">
        <v>270169</v>
      </c>
      <c r="C33" s="45" t="s">
        <v>38</v>
      </c>
      <c r="D33" s="31">
        <v>5.3999999999999999E-2</v>
      </c>
      <c r="E33" s="31">
        <v>6.0999999999999999E-2</v>
      </c>
      <c r="F33" s="32">
        <f t="shared" si="0"/>
        <v>0</v>
      </c>
      <c r="G33" s="53">
        <v>90524.705882352937</v>
      </c>
      <c r="H33" s="34">
        <f t="shared" si="1"/>
        <v>7544</v>
      </c>
      <c r="I33" s="48">
        <v>6384.2</v>
      </c>
      <c r="J33" s="35">
        <f t="shared" si="2"/>
        <v>84.6</v>
      </c>
      <c r="K33" s="36">
        <f t="shared" si="3"/>
        <v>70</v>
      </c>
      <c r="L33" s="37">
        <f t="shared" si="4"/>
        <v>70</v>
      </c>
      <c r="M33" s="38">
        <f>VLOOKUP(B33,'[3]АПП подуш. 2018 (фев.)'!$O$9:$P$54,2,0)</f>
        <v>522.54</v>
      </c>
      <c r="N33" s="49">
        <f t="shared" si="7"/>
        <v>365.78</v>
      </c>
      <c r="O33" s="40">
        <f t="shared" si="5"/>
        <v>156.76</v>
      </c>
      <c r="P33" s="41"/>
      <c r="Q33" s="42"/>
      <c r="R33" s="43">
        <f t="shared" si="6"/>
        <v>0.89999999999999991</v>
      </c>
    </row>
    <row r="34" spans="1:18" ht="25.15" customHeight="1" x14ac:dyDescent="0.3">
      <c r="A34" s="44">
        <v>26</v>
      </c>
      <c r="B34" s="75">
        <v>270087</v>
      </c>
      <c r="C34" s="45" t="s">
        <v>39</v>
      </c>
      <c r="D34" s="31">
        <v>7.0999999999999994E-2</v>
      </c>
      <c r="E34" s="31">
        <v>6.7000000000000004E-2</v>
      </c>
      <c r="F34" s="32">
        <f t="shared" si="0"/>
        <v>20</v>
      </c>
      <c r="G34" s="46">
        <v>29209.941176470587</v>
      </c>
      <c r="H34" s="34">
        <f t="shared" si="1"/>
        <v>2434</v>
      </c>
      <c r="I34" s="34">
        <v>1500.9564705882353</v>
      </c>
      <c r="J34" s="35">
        <f t="shared" si="2"/>
        <v>61.7</v>
      </c>
      <c r="K34" s="36">
        <f t="shared" si="3"/>
        <v>0</v>
      </c>
      <c r="L34" s="37">
        <f t="shared" si="4"/>
        <v>0</v>
      </c>
      <c r="M34" s="38">
        <f>VLOOKUP(B34,'[3]АПП подуш. 2018 (фев.)'!$O$9:$P$54,2,0)</f>
        <v>175.43</v>
      </c>
      <c r="N34" s="47">
        <f t="shared" si="7"/>
        <v>0</v>
      </c>
      <c r="O34" s="40">
        <f t="shared" si="5"/>
        <v>175.43</v>
      </c>
      <c r="P34" s="41"/>
      <c r="Q34" s="42"/>
      <c r="R34" s="43">
        <f t="shared" si="6"/>
        <v>3</v>
      </c>
    </row>
    <row r="35" spans="1:18" ht="26.45" customHeight="1" x14ac:dyDescent="0.3">
      <c r="A35" s="44">
        <v>27</v>
      </c>
      <c r="B35" s="75">
        <v>270050</v>
      </c>
      <c r="C35" s="45" t="s">
        <v>40</v>
      </c>
      <c r="D35" s="31">
        <v>6.6000000000000003E-2</v>
      </c>
      <c r="E35" s="31">
        <v>6.9000000000000006E-2</v>
      </c>
      <c r="F35" s="32">
        <f t="shared" si="0"/>
        <v>0</v>
      </c>
      <c r="G35" s="46">
        <v>80298.823529411762</v>
      </c>
      <c r="H35" s="34">
        <f t="shared" si="1"/>
        <v>6692</v>
      </c>
      <c r="I35" s="34">
        <v>5777.2129411764708</v>
      </c>
      <c r="J35" s="35">
        <f t="shared" si="2"/>
        <v>86.3</v>
      </c>
      <c r="K35" s="36">
        <f t="shared" si="3"/>
        <v>70</v>
      </c>
      <c r="L35" s="37">
        <f t="shared" si="4"/>
        <v>70</v>
      </c>
      <c r="M35" s="38">
        <f>VLOOKUP(B35,'[3]АПП подуш. 2018 (фев.)'!$O$9:$P$54,2,0)</f>
        <v>376.81</v>
      </c>
      <c r="N35" s="47">
        <f t="shared" si="7"/>
        <v>263.77</v>
      </c>
      <c r="O35" s="40">
        <f t="shared" si="5"/>
        <v>113.04000000000002</v>
      </c>
      <c r="P35" s="41"/>
      <c r="Q35" s="42"/>
      <c r="R35" s="43">
        <f t="shared" si="6"/>
        <v>0.89999999999999991</v>
      </c>
    </row>
    <row r="36" spans="1:18" ht="27" customHeight="1" x14ac:dyDescent="0.3">
      <c r="A36" s="44">
        <v>28</v>
      </c>
      <c r="B36" s="75">
        <v>270051</v>
      </c>
      <c r="C36" s="45" t="s">
        <v>41</v>
      </c>
      <c r="D36" s="31">
        <v>5.8000000000000003E-2</v>
      </c>
      <c r="E36" s="31">
        <v>6.3E-2</v>
      </c>
      <c r="F36" s="32">
        <f t="shared" si="0"/>
        <v>0</v>
      </c>
      <c r="G36" s="46">
        <v>53172.705882352937</v>
      </c>
      <c r="H36" s="34">
        <f t="shared" si="1"/>
        <v>4431</v>
      </c>
      <c r="I36" s="34">
        <v>3990.8988235294119</v>
      </c>
      <c r="J36" s="35">
        <f t="shared" si="2"/>
        <v>90.1</v>
      </c>
      <c r="K36" s="36">
        <f t="shared" si="3"/>
        <v>70</v>
      </c>
      <c r="L36" s="37">
        <f t="shared" si="4"/>
        <v>70</v>
      </c>
      <c r="M36" s="38">
        <f>VLOOKUP(B36,'[3]АПП подуш. 2018 (фев.)'!$O$9:$P$54,2,0)</f>
        <v>180.01</v>
      </c>
      <c r="N36" s="47">
        <f t="shared" si="7"/>
        <v>126.01</v>
      </c>
      <c r="O36" s="40">
        <f t="shared" si="5"/>
        <v>53.999999999999986</v>
      </c>
      <c r="P36" s="41"/>
      <c r="Q36" s="42"/>
      <c r="R36" s="43">
        <f t="shared" si="6"/>
        <v>0.89999999999999991</v>
      </c>
    </row>
    <row r="37" spans="1:18" ht="26.45" customHeight="1" x14ac:dyDescent="0.3">
      <c r="A37" s="44">
        <v>29</v>
      </c>
      <c r="B37" s="75">
        <v>270052</v>
      </c>
      <c r="C37" s="45" t="s">
        <v>42</v>
      </c>
      <c r="D37" s="31">
        <v>6.5000000000000002E-2</v>
      </c>
      <c r="E37" s="31">
        <v>6.3E-2</v>
      </c>
      <c r="F37" s="32">
        <f t="shared" si="0"/>
        <v>20</v>
      </c>
      <c r="G37" s="46">
        <v>31243</v>
      </c>
      <c r="H37" s="34">
        <f t="shared" si="1"/>
        <v>2604</v>
      </c>
      <c r="I37" s="34">
        <v>1450</v>
      </c>
      <c r="J37" s="35">
        <f t="shared" si="2"/>
        <v>55.7</v>
      </c>
      <c r="K37" s="36">
        <f t="shared" si="3"/>
        <v>0</v>
      </c>
      <c r="L37" s="37">
        <f t="shared" si="4"/>
        <v>0</v>
      </c>
      <c r="M37" s="38">
        <f>VLOOKUP(B37,'[3]АПП подуш. 2018 (фев.)'!$O$9:$P$54,2,0)</f>
        <v>194.77</v>
      </c>
      <c r="N37" s="47">
        <f t="shared" si="7"/>
        <v>0</v>
      </c>
      <c r="O37" s="40">
        <f t="shared" si="5"/>
        <v>194.77</v>
      </c>
      <c r="P37" s="41"/>
      <c r="Q37" s="42"/>
      <c r="R37" s="43">
        <f t="shared" si="6"/>
        <v>3</v>
      </c>
    </row>
    <row r="38" spans="1:18" ht="26.45" customHeight="1" x14ac:dyDescent="0.3">
      <c r="A38" s="44">
        <v>30</v>
      </c>
      <c r="B38" s="75">
        <v>270053</v>
      </c>
      <c r="C38" s="51" t="s">
        <v>43</v>
      </c>
      <c r="D38" s="79">
        <v>5.1999999999999998E-2</v>
      </c>
      <c r="E38" s="79">
        <v>5.2999999999999999E-2</v>
      </c>
      <c r="F38" s="80">
        <f t="shared" si="0"/>
        <v>0</v>
      </c>
      <c r="G38" s="53">
        <v>103500</v>
      </c>
      <c r="H38" s="34">
        <f t="shared" si="1"/>
        <v>8625</v>
      </c>
      <c r="I38" s="48">
        <v>8197</v>
      </c>
      <c r="J38" s="81">
        <f t="shared" si="2"/>
        <v>95</v>
      </c>
      <c r="K38" s="82">
        <f t="shared" si="3"/>
        <v>70</v>
      </c>
      <c r="L38" s="83">
        <f t="shared" si="4"/>
        <v>70</v>
      </c>
      <c r="M38" s="38">
        <f>VLOOKUP(B38,'[3]АПП подуш. 2018 (фев.)'!$O$9:$P$54,2,0)</f>
        <v>362.84</v>
      </c>
      <c r="N38" s="49">
        <f t="shared" si="7"/>
        <v>253.99</v>
      </c>
      <c r="O38" s="40">
        <f t="shared" si="5"/>
        <v>108.84999999999997</v>
      </c>
      <c r="P38" s="41"/>
      <c r="Q38" s="42"/>
      <c r="R38" s="43">
        <f t="shared" si="6"/>
        <v>0.89999999999999991</v>
      </c>
    </row>
    <row r="39" spans="1:18" ht="29.45" customHeight="1" x14ac:dyDescent="0.3">
      <c r="A39" s="44">
        <v>31</v>
      </c>
      <c r="B39" s="75">
        <v>270047</v>
      </c>
      <c r="C39" s="45" t="s">
        <v>44</v>
      </c>
      <c r="D39" s="31">
        <v>6.4000000000000001E-2</v>
      </c>
      <c r="E39" s="31">
        <v>0.06</v>
      </c>
      <c r="F39" s="32">
        <f t="shared" si="0"/>
        <v>20</v>
      </c>
      <c r="G39" s="46">
        <v>25000</v>
      </c>
      <c r="H39" s="34">
        <f t="shared" si="1"/>
        <v>2083</v>
      </c>
      <c r="I39" s="34">
        <v>1923</v>
      </c>
      <c r="J39" s="35">
        <f t="shared" si="2"/>
        <v>92.3</v>
      </c>
      <c r="K39" s="36">
        <f t="shared" si="3"/>
        <v>70</v>
      </c>
      <c r="L39" s="37">
        <f t="shared" si="4"/>
        <v>70</v>
      </c>
      <c r="M39" s="38">
        <f>VLOOKUP(B39,'[3]АПП подуш. 2018 (фев.)'!$O$9:$P$54,2,0)</f>
        <v>154.19</v>
      </c>
      <c r="N39" s="47">
        <f t="shared" si="7"/>
        <v>107.93</v>
      </c>
      <c r="O39" s="40">
        <f t="shared" si="5"/>
        <v>46.259999999999991</v>
      </c>
      <c r="P39" s="41"/>
      <c r="Q39" s="42"/>
      <c r="R39" s="43">
        <f t="shared" si="6"/>
        <v>0.89999999999999991</v>
      </c>
    </row>
    <row r="40" spans="1:18" ht="27.6" customHeight="1" x14ac:dyDescent="0.3">
      <c r="A40" s="44">
        <v>32</v>
      </c>
      <c r="B40" s="75">
        <v>270056</v>
      </c>
      <c r="C40" s="45" t="s">
        <v>45</v>
      </c>
      <c r="D40" s="31">
        <v>7.3999999999999996E-2</v>
      </c>
      <c r="E40" s="31">
        <v>6.7000000000000004E-2</v>
      </c>
      <c r="F40" s="32">
        <f t="shared" si="0"/>
        <v>20</v>
      </c>
      <c r="G40" s="46">
        <v>65200</v>
      </c>
      <c r="H40" s="34">
        <f t="shared" si="1"/>
        <v>5433</v>
      </c>
      <c r="I40" s="34">
        <v>4650</v>
      </c>
      <c r="J40" s="35">
        <f t="shared" si="2"/>
        <v>85.6</v>
      </c>
      <c r="K40" s="36">
        <f t="shared" si="3"/>
        <v>70</v>
      </c>
      <c r="L40" s="37">
        <f t="shared" si="4"/>
        <v>70</v>
      </c>
      <c r="M40" s="38">
        <f>VLOOKUP(B40,'[3]АПП подуш. 2018 (фев.)'!$O$9:$P$54,2,0)</f>
        <v>350.05</v>
      </c>
      <c r="N40" s="47">
        <f t="shared" si="7"/>
        <v>245.04</v>
      </c>
      <c r="O40" s="40">
        <f t="shared" si="5"/>
        <v>105.01000000000002</v>
      </c>
      <c r="P40" s="41"/>
      <c r="Q40" s="42"/>
      <c r="R40" s="43">
        <f t="shared" si="6"/>
        <v>0.89999999999999991</v>
      </c>
    </row>
    <row r="41" spans="1:18" ht="24" customHeight="1" x14ac:dyDescent="0.3">
      <c r="A41" s="44">
        <v>33</v>
      </c>
      <c r="B41" s="75">
        <v>270057</v>
      </c>
      <c r="C41" s="45" t="s">
        <v>46</v>
      </c>
      <c r="D41" s="31">
        <v>5.5E-2</v>
      </c>
      <c r="E41" s="31">
        <v>5.8000000000000003E-2</v>
      </c>
      <c r="F41" s="32">
        <f t="shared" si="0"/>
        <v>0</v>
      </c>
      <c r="G41" s="46">
        <v>16974.117647058825</v>
      </c>
      <c r="H41" s="34">
        <f t="shared" si="1"/>
        <v>1415</v>
      </c>
      <c r="I41" s="34">
        <v>1165.8705882352942</v>
      </c>
      <c r="J41" s="35">
        <f t="shared" si="2"/>
        <v>82.4</v>
      </c>
      <c r="K41" s="36">
        <f t="shared" si="3"/>
        <v>70</v>
      </c>
      <c r="L41" s="37">
        <f t="shared" si="4"/>
        <v>70</v>
      </c>
      <c r="M41" s="38">
        <f>VLOOKUP(B41,'[3]АПП подуш. 2018 (фев.)'!$O$9:$P$54,2,0)</f>
        <v>106.36</v>
      </c>
      <c r="N41" s="47">
        <f t="shared" si="7"/>
        <v>74.45</v>
      </c>
      <c r="O41" s="40">
        <f t="shared" si="5"/>
        <v>31.909999999999997</v>
      </c>
      <c r="P41" s="41"/>
      <c r="Q41" s="42"/>
      <c r="R41" s="43">
        <f t="shared" si="6"/>
        <v>0.89999999999999991</v>
      </c>
    </row>
    <row r="42" spans="1:18" ht="25.9" customHeight="1" x14ac:dyDescent="0.3">
      <c r="A42" s="44">
        <v>34</v>
      </c>
      <c r="B42" s="75">
        <v>270060</v>
      </c>
      <c r="C42" s="45" t="s">
        <v>47</v>
      </c>
      <c r="D42" s="31">
        <v>4.9000000000000002E-2</v>
      </c>
      <c r="E42" s="31">
        <v>5.3999999999999999E-2</v>
      </c>
      <c r="F42" s="32">
        <f t="shared" si="0"/>
        <v>0</v>
      </c>
      <c r="G42" s="46">
        <v>11328.941176470587</v>
      </c>
      <c r="H42" s="34">
        <f t="shared" si="1"/>
        <v>944</v>
      </c>
      <c r="I42" s="48">
        <v>735.69529411764711</v>
      </c>
      <c r="J42" s="35">
        <f t="shared" si="2"/>
        <v>77.900000000000006</v>
      </c>
      <c r="K42" s="36">
        <f t="shared" si="3"/>
        <v>0</v>
      </c>
      <c r="L42" s="37">
        <f t="shared" si="4"/>
        <v>0</v>
      </c>
      <c r="M42" s="38">
        <f>VLOOKUP(B42,'[3]АПП подуш. 2018 (фев.)'!$O$9:$P$54,2,0)</f>
        <v>34.65</v>
      </c>
      <c r="N42" s="49">
        <f t="shared" si="7"/>
        <v>0</v>
      </c>
      <c r="O42" s="40">
        <f t="shared" si="5"/>
        <v>34.65</v>
      </c>
      <c r="P42" s="41"/>
      <c r="Q42" s="42"/>
      <c r="R42" s="43">
        <f t="shared" si="6"/>
        <v>3</v>
      </c>
    </row>
    <row r="43" spans="1:18" ht="27.6" customHeight="1" x14ac:dyDescent="0.3">
      <c r="A43" s="44">
        <v>35</v>
      </c>
      <c r="B43" s="75">
        <v>270146</v>
      </c>
      <c r="C43" s="45" t="s">
        <v>48</v>
      </c>
      <c r="D43" s="31">
        <v>8.3000000000000004E-2</v>
      </c>
      <c r="E43" s="31">
        <v>8.5999999999999993E-2</v>
      </c>
      <c r="F43" s="32">
        <f t="shared" si="0"/>
        <v>0</v>
      </c>
      <c r="G43" s="46">
        <v>50956.294117647056</v>
      </c>
      <c r="H43" s="34">
        <f t="shared" si="1"/>
        <v>4246</v>
      </c>
      <c r="I43" s="48">
        <v>3579.5247058823529</v>
      </c>
      <c r="J43" s="35">
        <f t="shared" si="2"/>
        <v>84.3</v>
      </c>
      <c r="K43" s="36">
        <f t="shared" si="3"/>
        <v>70</v>
      </c>
      <c r="L43" s="37">
        <f t="shared" si="4"/>
        <v>70</v>
      </c>
      <c r="M43" s="38">
        <f>VLOOKUP(B43,'[3]АПП подуш. 2018 (фев.)'!$O$9:$P$54,2,0)</f>
        <v>343.86</v>
      </c>
      <c r="N43" s="49">
        <f t="shared" si="7"/>
        <v>240.7</v>
      </c>
      <c r="O43" s="40">
        <f t="shared" si="5"/>
        <v>103.16000000000003</v>
      </c>
      <c r="P43" s="41"/>
      <c r="Q43" s="42"/>
      <c r="R43" s="43">
        <f t="shared" si="6"/>
        <v>0.89999999999999991</v>
      </c>
    </row>
    <row r="44" spans="1:18" ht="27" customHeight="1" x14ac:dyDescent="0.3">
      <c r="A44" s="44">
        <v>36</v>
      </c>
      <c r="B44" s="75">
        <v>270147</v>
      </c>
      <c r="C44" s="45" t="s">
        <v>49</v>
      </c>
      <c r="D44" s="31">
        <v>6.4000000000000001E-2</v>
      </c>
      <c r="E44" s="31">
        <v>6.6000000000000003E-2</v>
      </c>
      <c r="F44" s="32">
        <f t="shared" si="0"/>
        <v>0</v>
      </c>
      <c r="G44" s="46">
        <v>97838.411764705888</v>
      </c>
      <c r="H44" s="34">
        <f t="shared" si="1"/>
        <v>8153</v>
      </c>
      <c r="I44" s="34">
        <v>5082.1000000000004</v>
      </c>
      <c r="J44" s="35">
        <f t="shared" si="2"/>
        <v>62.3</v>
      </c>
      <c r="K44" s="36">
        <f t="shared" si="3"/>
        <v>0</v>
      </c>
      <c r="L44" s="37">
        <f t="shared" si="4"/>
        <v>0</v>
      </c>
      <c r="M44" s="38">
        <f>VLOOKUP(B44,'[3]АПП подуш. 2018 (фев.)'!$O$9:$P$54,2,0)</f>
        <v>497.97</v>
      </c>
      <c r="N44" s="47">
        <f t="shared" si="7"/>
        <v>0</v>
      </c>
      <c r="O44" s="40">
        <f t="shared" si="5"/>
        <v>497.97</v>
      </c>
      <c r="P44" s="41"/>
      <c r="Q44" s="42"/>
      <c r="R44" s="43">
        <f t="shared" si="6"/>
        <v>3</v>
      </c>
    </row>
    <row r="45" spans="1:18" ht="29.45" customHeight="1" x14ac:dyDescent="0.3">
      <c r="A45" s="44">
        <v>37</v>
      </c>
      <c r="B45" s="75">
        <v>270068</v>
      </c>
      <c r="C45" s="45" t="s">
        <v>50</v>
      </c>
      <c r="D45" s="31">
        <v>6.3E-2</v>
      </c>
      <c r="E45" s="31">
        <v>6.3E-2</v>
      </c>
      <c r="F45" s="32">
        <f t="shared" si="0"/>
        <v>20</v>
      </c>
      <c r="G45" s="46">
        <v>44422</v>
      </c>
      <c r="H45" s="34">
        <f t="shared" si="1"/>
        <v>3702</v>
      </c>
      <c r="I45" s="34">
        <v>2962.2294117647057</v>
      </c>
      <c r="J45" s="35">
        <f t="shared" si="2"/>
        <v>80</v>
      </c>
      <c r="K45" s="36">
        <f t="shared" si="3"/>
        <v>70</v>
      </c>
      <c r="L45" s="37">
        <f t="shared" si="4"/>
        <v>70</v>
      </c>
      <c r="M45" s="38">
        <f>VLOOKUP(B45,'[3]АПП подуш. 2018 (фев.)'!$O$9:$P$54,2,0)</f>
        <v>320.2</v>
      </c>
      <c r="N45" s="47">
        <f t="shared" si="7"/>
        <v>224.14</v>
      </c>
      <c r="O45" s="40">
        <f t="shared" si="5"/>
        <v>96.06</v>
      </c>
      <c r="P45" s="41"/>
      <c r="Q45" s="42"/>
      <c r="R45" s="43">
        <f t="shared" si="6"/>
        <v>0.89999999999999991</v>
      </c>
    </row>
    <row r="46" spans="1:18" ht="21.6" customHeight="1" x14ac:dyDescent="0.3">
      <c r="A46" s="44">
        <v>38</v>
      </c>
      <c r="B46" s="75">
        <v>270069</v>
      </c>
      <c r="C46" s="45" t="s">
        <v>51</v>
      </c>
      <c r="D46" s="31">
        <v>7.3999999999999996E-2</v>
      </c>
      <c r="E46" s="31">
        <v>7.9000000000000001E-2</v>
      </c>
      <c r="F46" s="32">
        <f t="shared" si="0"/>
        <v>0</v>
      </c>
      <c r="G46" s="46">
        <v>8783.176470588236</v>
      </c>
      <c r="H46" s="34">
        <f t="shared" si="1"/>
        <v>732</v>
      </c>
      <c r="I46" s="34">
        <v>479.6541176470588</v>
      </c>
      <c r="J46" s="35">
        <f t="shared" si="2"/>
        <v>65.5</v>
      </c>
      <c r="K46" s="36">
        <f t="shared" si="3"/>
        <v>0</v>
      </c>
      <c r="L46" s="37">
        <f t="shared" si="4"/>
        <v>0</v>
      </c>
      <c r="M46" s="38">
        <f>VLOOKUP(B46,'[3]АПП подуш. 2018 (фев.)'!$O$9:$P$54,2,0)</f>
        <v>40.28</v>
      </c>
      <c r="N46" s="47">
        <f t="shared" si="7"/>
        <v>0</v>
      </c>
      <c r="O46" s="40">
        <f t="shared" si="5"/>
        <v>40.28</v>
      </c>
      <c r="P46" s="41"/>
      <c r="Q46" s="42"/>
      <c r="R46" s="43">
        <f t="shared" si="6"/>
        <v>3</v>
      </c>
    </row>
    <row r="47" spans="1:18" ht="25.9" customHeight="1" x14ac:dyDescent="0.3">
      <c r="A47" s="44">
        <v>39</v>
      </c>
      <c r="B47" s="75">
        <v>270091</v>
      </c>
      <c r="C47" s="45" t="s">
        <v>52</v>
      </c>
      <c r="D47" s="31">
        <v>6.2E-2</v>
      </c>
      <c r="E47" s="31">
        <v>6.7000000000000004E-2</v>
      </c>
      <c r="F47" s="32">
        <f t="shared" si="0"/>
        <v>0</v>
      </c>
      <c r="G47" s="46">
        <v>86294.117647058825</v>
      </c>
      <c r="H47" s="34">
        <f t="shared" si="1"/>
        <v>7191</v>
      </c>
      <c r="I47" s="34">
        <v>6765.2294117647061</v>
      </c>
      <c r="J47" s="35">
        <f t="shared" si="2"/>
        <v>94.1</v>
      </c>
      <c r="K47" s="36">
        <f t="shared" si="3"/>
        <v>70</v>
      </c>
      <c r="L47" s="37">
        <f t="shared" si="4"/>
        <v>70</v>
      </c>
      <c r="M47" s="38">
        <f>VLOOKUP(B47,'[3]АПП подуш. 2018 (фев.)'!$O$9:$P$54,2,0)</f>
        <v>354.86</v>
      </c>
      <c r="N47" s="47">
        <f t="shared" si="7"/>
        <v>248.4</v>
      </c>
      <c r="O47" s="40">
        <f t="shared" si="5"/>
        <v>106.46000000000001</v>
      </c>
      <c r="P47" s="41"/>
      <c r="Q47" s="42"/>
      <c r="R47" s="43">
        <f t="shared" si="6"/>
        <v>0.89999999999999991</v>
      </c>
    </row>
    <row r="48" spans="1:18" ht="27.6" customHeight="1" x14ac:dyDescent="0.3">
      <c r="A48" s="44">
        <v>40</v>
      </c>
      <c r="B48" s="75">
        <v>270156</v>
      </c>
      <c r="C48" s="45" t="s">
        <v>53</v>
      </c>
      <c r="D48" s="31">
        <v>6.2E-2</v>
      </c>
      <c r="E48" s="31">
        <v>6.5000000000000002E-2</v>
      </c>
      <c r="F48" s="32">
        <f t="shared" si="0"/>
        <v>0</v>
      </c>
      <c r="G48" s="46">
        <v>32624.823529411766</v>
      </c>
      <c r="H48" s="34">
        <f t="shared" si="1"/>
        <v>2719</v>
      </c>
      <c r="I48" s="48">
        <v>1778.0564705882352</v>
      </c>
      <c r="J48" s="35">
        <f t="shared" si="2"/>
        <v>65.400000000000006</v>
      </c>
      <c r="K48" s="36">
        <f t="shared" si="3"/>
        <v>0</v>
      </c>
      <c r="L48" s="37">
        <f t="shared" si="4"/>
        <v>0</v>
      </c>
      <c r="M48" s="38">
        <f>VLOOKUP(B48,'[3]АПП подуш. 2018 (фев.)'!$O$9:$P$54,2,0)</f>
        <v>197.75</v>
      </c>
      <c r="N48" s="49">
        <f t="shared" si="7"/>
        <v>0</v>
      </c>
      <c r="O48" s="40">
        <f t="shared" si="5"/>
        <v>197.75</v>
      </c>
      <c r="P48" s="41"/>
      <c r="Q48" s="42"/>
      <c r="R48" s="43">
        <f t="shared" si="6"/>
        <v>3</v>
      </c>
    </row>
    <row r="49" spans="1:18" ht="26.45" customHeight="1" x14ac:dyDescent="0.3">
      <c r="A49" s="44">
        <v>41</v>
      </c>
      <c r="B49" s="75">
        <v>270088</v>
      </c>
      <c r="C49" s="45" t="s">
        <v>54</v>
      </c>
      <c r="D49" s="31">
        <v>6.7000000000000004E-2</v>
      </c>
      <c r="E49" s="31">
        <v>7.0999999999999994E-2</v>
      </c>
      <c r="F49" s="32">
        <f t="shared" si="0"/>
        <v>0</v>
      </c>
      <c r="G49" s="46">
        <v>39416.882352941175</v>
      </c>
      <c r="H49" s="34">
        <f t="shared" si="1"/>
        <v>3285</v>
      </c>
      <c r="I49" s="34">
        <v>1721.6917647058824</v>
      </c>
      <c r="J49" s="35">
        <f t="shared" si="2"/>
        <v>52.4</v>
      </c>
      <c r="K49" s="36">
        <f t="shared" si="3"/>
        <v>0</v>
      </c>
      <c r="L49" s="37">
        <f t="shared" si="4"/>
        <v>0</v>
      </c>
      <c r="M49" s="38">
        <f>VLOOKUP(B49,'[3]АПП подуш. 2018 (фев.)'!$O$9:$P$54,2,0)</f>
        <v>457.8</v>
      </c>
      <c r="N49" s="47">
        <f t="shared" si="7"/>
        <v>0</v>
      </c>
      <c r="O49" s="40">
        <f t="shared" si="5"/>
        <v>457.8</v>
      </c>
      <c r="P49" s="41"/>
      <c r="Q49" s="42"/>
      <c r="R49" s="43">
        <f t="shared" si="6"/>
        <v>3</v>
      </c>
    </row>
    <row r="50" spans="1:18" ht="25.15" customHeight="1" x14ac:dyDescent="0.3">
      <c r="A50" s="44">
        <v>42</v>
      </c>
      <c r="B50" s="75">
        <v>270170</v>
      </c>
      <c r="C50" s="45" t="s">
        <v>55</v>
      </c>
      <c r="D50" s="31">
        <v>6.3E-2</v>
      </c>
      <c r="E50" s="31">
        <v>6.5000000000000002E-2</v>
      </c>
      <c r="F50" s="32">
        <f t="shared" si="0"/>
        <v>0</v>
      </c>
      <c r="G50" s="53">
        <v>38658.23529411765</v>
      </c>
      <c r="H50" s="34">
        <f t="shared" si="1"/>
        <v>3222</v>
      </c>
      <c r="I50" s="34">
        <v>2996.9282352941177</v>
      </c>
      <c r="J50" s="35">
        <f t="shared" si="2"/>
        <v>93</v>
      </c>
      <c r="K50" s="36">
        <f t="shared" si="3"/>
        <v>70</v>
      </c>
      <c r="L50" s="37">
        <f t="shared" si="4"/>
        <v>70</v>
      </c>
      <c r="M50" s="38">
        <f>VLOOKUP(B50,'[3]АПП подуш. 2018 (фев.)'!$O$9:$P$54,2,0)</f>
        <v>327.49</v>
      </c>
      <c r="N50" s="47">
        <f t="shared" si="7"/>
        <v>229.24</v>
      </c>
      <c r="O50" s="40">
        <f t="shared" si="5"/>
        <v>98.25</v>
      </c>
      <c r="P50" s="41"/>
      <c r="Q50" s="42"/>
      <c r="R50" s="43">
        <f t="shared" si="6"/>
        <v>0.89999999999999991</v>
      </c>
    </row>
    <row r="51" spans="1:18" ht="26.45" customHeight="1" x14ac:dyDescent="0.3">
      <c r="A51" s="44">
        <v>43</v>
      </c>
      <c r="B51" s="75">
        <v>270171</v>
      </c>
      <c r="C51" s="45" t="s">
        <v>56</v>
      </c>
      <c r="D51" s="31">
        <v>6.5000000000000002E-2</v>
      </c>
      <c r="E51" s="31">
        <v>0.08</v>
      </c>
      <c r="F51" s="32">
        <f t="shared" si="0"/>
        <v>0</v>
      </c>
      <c r="G51" s="53">
        <v>36423.411764705881</v>
      </c>
      <c r="H51" s="34">
        <f t="shared" si="1"/>
        <v>3035</v>
      </c>
      <c r="I51" s="34">
        <v>1350.9964705882353</v>
      </c>
      <c r="J51" s="35">
        <f t="shared" si="2"/>
        <v>44.5</v>
      </c>
      <c r="K51" s="36">
        <f t="shared" si="3"/>
        <v>0</v>
      </c>
      <c r="L51" s="37">
        <f t="shared" si="4"/>
        <v>0</v>
      </c>
      <c r="M51" s="38">
        <f>VLOOKUP(B51,'[3]АПП подуш. 2018 (фев.)'!$O$9:$P$54,2,0)</f>
        <v>286.45</v>
      </c>
      <c r="N51" s="47">
        <f t="shared" si="7"/>
        <v>0</v>
      </c>
      <c r="O51" s="40">
        <f t="shared" si="5"/>
        <v>286.45</v>
      </c>
      <c r="P51" s="41"/>
      <c r="Q51" s="42"/>
      <c r="R51" s="43">
        <f t="shared" si="6"/>
        <v>3</v>
      </c>
    </row>
    <row r="52" spans="1:18" ht="28.15" customHeight="1" x14ac:dyDescent="0.3">
      <c r="A52" s="44">
        <v>44</v>
      </c>
      <c r="B52" s="75">
        <v>270095</v>
      </c>
      <c r="C52" s="45" t="s">
        <v>57</v>
      </c>
      <c r="D52" s="31">
        <v>8.5000000000000006E-2</v>
      </c>
      <c r="E52" s="31">
        <v>6.8000000000000005E-2</v>
      </c>
      <c r="F52" s="32">
        <f t="shared" si="0"/>
        <v>20</v>
      </c>
      <c r="G52" s="46">
        <v>3129.4117647058824</v>
      </c>
      <c r="H52" s="34">
        <f t="shared" si="1"/>
        <v>261</v>
      </c>
      <c r="I52" s="34">
        <v>113.34705882352941</v>
      </c>
      <c r="J52" s="35">
        <f t="shared" si="2"/>
        <v>43.4</v>
      </c>
      <c r="K52" s="36">
        <f t="shared" si="3"/>
        <v>0</v>
      </c>
      <c r="L52" s="37">
        <f t="shared" si="4"/>
        <v>0</v>
      </c>
      <c r="M52" s="38">
        <f>VLOOKUP(B52,'[3]АПП подуш. 2018 (фев.)'!$O$9:$P$54,2,0)</f>
        <v>90.83</v>
      </c>
      <c r="N52" s="47">
        <f t="shared" si="7"/>
        <v>0</v>
      </c>
      <c r="O52" s="40">
        <f t="shared" si="5"/>
        <v>90.83</v>
      </c>
      <c r="P52" s="41"/>
      <c r="Q52" s="42"/>
      <c r="R52" s="43">
        <f t="shared" si="6"/>
        <v>3</v>
      </c>
    </row>
    <row r="53" spans="1:18" ht="29.45" customHeight="1" x14ac:dyDescent="0.3">
      <c r="A53" s="44">
        <f t="shared" ref="A53:A54" si="8">A52+1</f>
        <v>45</v>
      </c>
      <c r="B53" s="75">
        <v>270065</v>
      </c>
      <c r="C53" s="45" t="s">
        <v>58</v>
      </c>
      <c r="D53" s="31">
        <v>9.6000000000000002E-2</v>
      </c>
      <c r="E53" s="31">
        <v>0.106</v>
      </c>
      <c r="F53" s="32">
        <f t="shared" si="0"/>
        <v>0</v>
      </c>
      <c r="G53" s="53">
        <v>5212.8823529411766</v>
      </c>
      <c r="H53" s="34">
        <f t="shared" si="1"/>
        <v>434</v>
      </c>
      <c r="I53" s="34">
        <v>479.35647058823531</v>
      </c>
      <c r="J53" s="35">
        <f t="shared" si="2"/>
        <v>110.5</v>
      </c>
      <c r="K53" s="36">
        <f t="shared" si="3"/>
        <v>100</v>
      </c>
      <c r="L53" s="37">
        <f t="shared" si="4"/>
        <v>100</v>
      </c>
      <c r="M53" s="38">
        <f>VLOOKUP(B53,'[3]АПП подуш. 2018 (фев.)'!$O$9:$P$54,2,0)</f>
        <v>86.19</v>
      </c>
      <c r="N53" s="47">
        <f t="shared" si="7"/>
        <v>86.19</v>
      </c>
      <c r="O53" s="40">
        <f t="shared" si="5"/>
        <v>0</v>
      </c>
      <c r="P53" s="41"/>
      <c r="Q53" s="42"/>
      <c r="R53" s="43">
        <f t="shared" si="6"/>
        <v>0</v>
      </c>
    </row>
    <row r="54" spans="1:18" ht="25.9" customHeight="1" thickBot="1" x14ac:dyDescent="0.35">
      <c r="A54" s="54">
        <f t="shared" si="8"/>
        <v>46</v>
      </c>
      <c r="B54" s="77">
        <v>270089</v>
      </c>
      <c r="C54" s="55" t="s">
        <v>59</v>
      </c>
      <c r="D54" s="31">
        <v>8.7999999999999995E-2</v>
      </c>
      <c r="E54" s="31">
        <v>0.11899999999999999</v>
      </c>
      <c r="F54" s="32">
        <f t="shared" si="0"/>
        <v>0</v>
      </c>
      <c r="G54" s="56">
        <v>16601.411764705881</v>
      </c>
      <c r="H54" s="34">
        <f t="shared" si="1"/>
        <v>1383</v>
      </c>
      <c r="I54" s="34">
        <v>1114.0717647058823</v>
      </c>
      <c r="J54" s="35">
        <f t="shared" si="2"/>
        <v>80.599999999999994</v>
      </c>
      <c r="K54" s="36">
        <f t="shared" si="3"/>
        <v>70</v>
      </c>
      <c r="L54" s="37">
        <f t="shared" si="4"/>
        <v>70</v>
      </c>
      <c r="M54" s="38">
        <f>VLOOKUP(B54,'[3]АПП подуш. 2018 (фев.)'!$O$9:$P$54,2,0)</f>
        <v>307.2</v>
      </c>
      <c r="N54" s="57">
        <f t="shared" si="7"/>
        <v>215.04</v>
      </c>
      <c r="O54" s="40">
        <f t="shared" si="5"/>
        <v>92.16</v>
      </c>
      <c r="P54" s="41"/>
      <c r="Q54" s="42"/>
      <c r="R54" s="43">
        <f t="shared" si="6"/>
        <v>0.89999999999999991</v>
      </c>
    </row>
    <row r="55" spans="1:18" s="71" customFormat="1" ht="24" customHeight="1" thickBot="1" x14ac:dyDescent="0.35">
      <c r="A55" s="58"/>
      <c r="B55" s="59"/>
      <c r="C55" s="60" t="s">
        <v>60</v>
      </c>
      <c r="D55" s="61"/>
      <c r="E55" s="61"/>
      <c r="F55" s="62"/>
      <c r="G55" s="84"/>
      <c r="H55" s="84"/>
      <c r="I55" s="84"/>
      <c r="J55" s="63"/>
      <c r="K55" s="64"/>
      <c r="L55" s="65"/>
      <c r="M55" s="66">
        <f>SUM(M9:M54)</f>
        <v>10418.970000000003</v>
      </c>
      <c r="N55" s="67">
        <f>N9+N10+N11+N12+N13+N14+N15+N16+N17+N18+N19+N20+N21+N22+N23+N24+N25+N26+N27+N28+N29+N30+N31+N32+N33+N34+N35+N36+N37+N38+N39+N40+N41+N42+N43+N44+N45+N46+N47+N48+N49+N50+N51++N52+N53+N54</f>
        <v>6219.82</v>
      </c>
      <c r="O55" s="67">
        <f>O9+O10+O11+O12+O13+O14+O15+O16+O17+O18+O19+O20+O21+O22+O23+O24+O25+O26+O27+O28+O29+O30+O31+O32+O33+O34+O35+O36+O37+O38+O39+O40+O41+O42+O43+O44+O45+O46+O47+O48+O49+O50+O51++O52+O53+O54</f>
        <v>4199.1499999999996</v>
      </c>
      <c r="P55" s="68"/>
      <c r="Q55" s="69"/>
      <c r="R55" s="70"/>
    </row>
    <row r="56" spans="1:18" ht="10.5" hidden="1" customHeight="1" x14ac:dyDescent="0.25">
      <c r="A56" s="5"/>
      <c r="B56" s="5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6"/>
      <c r="P56" s="7"/>
      <c r="Q56" s="7"/>
      <c r="R56" s="6"/>
    </row>
    <row r="57" spans="1:18" ht="39.6" hidden="1" customHeight="1" x14ac:dyDescent="0.25">
      <c r="A57" s="105" t="s">
        <v>36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6"/>
      <c r="P57" s="7"/>
      <c r="Q57" s="7"/>
      <c r="R57" s="6"/>
    </row>
    <row r="58" spans="1:18" ht="5.45" hidden="1" customHeight="1" x14ac:dyDescent="0.25"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</row>
    <row r="59" spans="1:18" x14ac:dyDescent="0.25">
      <c r="M59" s="72"/>
      <c r="N59" s="73"/>
    </row>
    <row r="60" spans="1:18" x14ac:dyDescent="0.25">
      <c r="M60" s="74"/>
    </row>
  </sheetData>
  <autoFilter ref="A8:R8"/>
  <mergeCells count="15">
    <mergeCell ref="K1:N1"/>
    <mergeCell ref="D4:K5"/>
    <mergeCell ref="C56:N56"/>
    <mergeCell ref="A57:N57"/>
    <mergeCell ref="C58:N58"/>
    <mergeCell ref="L5:L7"/>
    <mergeCell ref="M5:M7"/>
    <mergeCell ref="N5:N7"/>
    <mergeCell ref="D6:F6"/>
    <mergeCell ref="G6:K6"/>
    <mergeCell ref="C2:N2"/>
    <mergeCell ref="A4:A7"/>
    <mergeCell ref="B4:B7"/>
    <mergeCell ref="C4:C7"/>
    <mergeCell ref="L4:N4"/>
  </mergeCells>
  <pageMargins left="0.43307086614173229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 февраль</vt:lpstr>
      <vt:lpstr>'ОЦЕНКА АПП  февраль'!Заголовки_для_печати</vt:lpstr>
      <vt:lpstr>'ОЦЕНКА АПП  февраль'!Область_печати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Есепенко Ксения Павловна</cp:lastModifiedBy>
  <cp:lastPrinted>2018-04-05T07:01:51Z</cp:lastPrinted>
  <dcterms:created xsi:type="dcterms:W3CDTF">2017-06-02T03:59:55Z</dcterms:created>
  <dcterms:modified xsi:type="dcterms:W3CDTF">2018-04-05T07:29:58Z</dcterms:modified>
</cp:coreProperties>
</file>